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INNY.MELO\Downloads\"/>
    </mc:Choice>
  </mc:AlternateContent>
  <xr:revisionPtr revIDLastSave="0" documentId="8_{60109EB3-D74C-417F-9DC0-9650AE3FEFBA}" xr6:coauthVersionLast="47" xr6:coauthVersionMax="47" xr10:uidLastSave="{00000000-0000-0000-0000-000000000000}"/>
  <bookViews>
    <workbookView xWindow="-108" yWindow="-108" windowWidth="23256" windowHeight="12576" firstSheet="2" activeTab="4" xr2:uid="{FA551FE3-4802-47D9-BF50-68905075565A}"/>
  </bookViews>
  <sheets>
    <sheet name="BALANÇO 2020" sheetId="1" r:id="rId1"/>
    <sheet name="DMPL 2020" sheetId="4" r:id="rId2"/>
    <sheet name="DFC 2020" sheetId="5" r:id="rId3"/>
    <sheet name="DRA 2020" sheetId="3" r:id="rId4"/>
    <sheet name="DRE 2020" sheetId="2" r:id="rId5"/>
    <sheet name="DVA 2020" sheetId="6" r:id="rId6"/>
  </sheets>
  <externalReferences>
    <externalReference r:id="rId7"/>
  </externalReferences>
  <definedNames>
    <definedName name="_xlnm.Print_Area" localSheetId="0">'BALANÇO 2020'!$A$1:$H$77</definedName>
    <definedName name="_xlnm.Print_Area" localSheetId="2">'DFC 2020'!$A$1:$F$74</definedName>
    <definedName name="_xlnm.Print_Area" localSheetId="1">'DMPL 2020'!$A$1:$F$34</definedName>
    <definedName name="_xlnm.Print_Area" localSheetId="3">'DRA 2020'!$A$1:$D$20</definedName>
    <definedName name="_xlnm.Print_Area" localSheetId="4">'DRE 2020'!$A$1:$E$43</definedName>
    <definedName name="_xlnm.Print_Area" localSheetId="5">'DVA 2020'!$A$1:$C$50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D20" i="2"/>
  <c r="C46" i="6"/>
  <c r="B46" i="6"/>
  <c r="C44" i="6"/>
  <c r="C42" i="6" s="1"/>
  <c r="B44" i="6"/>
  <c r="C36" i="6"/>
  <c r="B36" i="6"/>
  <c r="C32" i="6"/>
  <c r="B32" i="6"/>
  <c r="B30" i="6" s="1"/>
  <c r="C30" i="6"/>
  <c r="C26" i="6"/>
  <c r="C22" i="6" s="1"/>
  <c r="B26" i="6"/>
  <c r="B22" i="6" s="1"/>
  <c r="C24" i="6"/>
  <c r="B24" i="6"/>
  <c r="C18" i="6"/>
  <c r="C16" i="6" s="1"/>
  <c r="B18" i="6"/>
  <c r="B16" i="6"/>
  <c r="C69" i="5"/>
  <c r="E71" i="5"/>
  <c r="C68" i="5"/>
  <c r="E57" i="5"/>
  <c r="C57" i="5"/>
  <c r="E50" i="5"/>
  <c r="E46" i="5" s="1"/>
  <c r="C50" i="5"/>
  <c r="C46" i="5" s="1"/>
  <c r="E42" i="5"/>
  <c r="C42" i="5"/>
  <c r="E41" i="5"/>
  <c r="C41" i="5"/>
  <c r="E40" i="5"/>
  <c r="C40" i="5"/>
  <c r="E39" i="5"/>
  <c r="C39" i="5"/>
  <c r="C38" i="5"/>
  <c r="E37" i="5"/>
  <c r="C36" i="5"/>
  <c r="E35" i="5"/>
  <c r="C35" i="5"/>
  <c r="C34" i="5"/>
  <c r="E33" i="5"/>
  <c r="C33" i="5"/>
  <c r="E32" i="5"/>
  <c r="C32" i="5"/>
  <c r="E31" i="5"/>
  <c r="C31" i="5"/>
  <c r="E30" i="5"/>
  <c r="C30" i="5"/>
  <c r="E29" i="5"/>
  <c r="C29" i="5"/>
  <c r="E28" i="5"/>
  <c r="C28" i="5"/>
  <c r="E27" i="5"/>
  <c r="C27" i="5"/>
  <c r="E25" i="5"/>
  <c r="C25" i="5"/>
  <c r="C20" i="5"/>
  <c r="A34" i="4"/>
  <c r="E17" i="4"/>
  <c r="D17" i="4"/>
  <c r="C17" i="4"/>
  <c r="C21" i="4" s="1"/>
  <c r="F16" i="4"/>
  <c r="F15" i="4"/>
  <c r="F13" i="4"/>
  <c r="F12" i="4"/>
  <c r="F11" i="4"/>
  <c r="F14" i="4" s="1"/>
  <c r="D16" i="3"/>
  <c r="C30" i="2"/>
  <c r="C28" i="2"/>
  <c r="C22" i="2"/>
  <c r="C21" i="2"/>
  <c r="E16" i="2"/>
  <c r="D16" i="2"/>
  <c r="C16" i="2"/>
  <c r="E13" i="2"/>
  <c r="E18" i="2" s="1"/>
  <c r="D13" i="2"/>
  <c r="D18" i="2" s="1"/>
  <c r="C13" i="2"/>
  <c r="C18" i="2" s="1"/>
  <c r="F61" i="1"/>
  <c r="G56" i="1"/>
  <c r="F56" i="1"/>
  <c r="G50" i="1"/>
  <c r="G46" i="1" s="1"/>
  <c r="F50" i="1"/>
  <c r="F46" i="1" s="1"/>
  <c r="H43" i="1"/>
  <c r="G36" i="1"/>
  <c r="F36" i="1"/>
  <c r="G31" i="1"/>
  <c r="F31" i="1"/>
  <c r="G26" i="1"/>
  <c r="F26" i="1"/>
  <c r="G17" i="1"/>
  <c r="F17" i="1"/>
  <c r="F13" i="1" s="1"/>
  <c r="C26" i="5" l="1"/>
  <c r="F24" i="1"/>
  <c r="F41" i="1" s="1"/>
  <c r="F75" i="1"/>
  <c r="F69" i="1"/>
  <c r="C31" i="2"/>
  <c r="C27" i="2" s="1"/>
  <c r="D27" i="2"/>
  <c r="D25" i="2"/>
  <c r="C71" i="5"/>
  <c r="B42" i="6"/>
  <c r="C28" i="6"/>
  <c r="C34" i="6" s="1"/>
  <c r="C40" i="6" s="1"/>
  <c r="C50" i="6" s="1"/>
  <c r="B28" i="6"/>
  <c r="B34" i="6" s="1"/>
  <c r="B40" i="6" s="1"/>
  <c r="B50" i="6" s="1"/>
  <c r="C24" i="4"/>
  <c r="C27" i="4" s="1"/>
  <c r="F21" i="4"/>
  <c r="C23" i="2"/>
  <c r="C20" i="2" s="1"/>
  <c r="C25" i="2" s="1"/>
  <c r="C37" i="5"/>
  <c r="G13" i="1"/>
  <c r="G24" i="1"/>
  <c r="E27" i="2"/>
  <c r="F17" i="4"/>
  <c r="D37" i="2" l="1"/>
  <c r="D41" i="2" s="1"/>
  <c r="B51" i="6" s="1"/>
  <c r="D33" i="2"/>
  <c r="C33" i="2"/>
  <c r="C37" i="2"/>
  <c r="C41" i="2" s="1"/>
  <c r="G41" i="1"/>
  <c r="D20" i="4"/>
  <c r="F20" i="4" s="1"/>
  <c r="C14" i="3"/>
  <c r="C16" i="3" s="1"/>
  <c r="E25" i="4"/>
  <c r="F25" i="4" s="1"/>
  <c r="E20" i="2"/>
  <c r="C17" i="5" l="1"/>
  <c r="C16" i="5" s="1"/>
  <c r="C63" i="5" s="1"/>
  <c r="E18" i="4"/>
  <c r="G43" i="1"/>
  <c r="E25" i="2"/>
  <c r="E26" i="4"/>
  <c r="D26" i="4" s="1"/>
  <c r="F26" i="4" s="1"/>
  <c r="E37" i="2" l="1"/>
  <c r="E33" i="2"/>
  <c r="E19" i="4"/>
  <c r="D19" i="4" s="1"/>
  <c r="F19" i="4" s="1"/>
  <c r="F18" i="4"/>
  <c r="E41" i="2" l="1"/>
  <c r="E17" i="5" l="1"/>
  <c r="E16" i="5" s="1"/>
  <c r="E63" i="5" s="1"/>
  <c r="E22" i="4"/>
  <c r="G65" i="1"/>
  <c r="G61" i="1" l="1"/>
  <c r="E23" i="4"/>
  <c r="D23" i="4" s="1"/>
  <c r="F22" i="4"/>
  <c r="E27" i="4" l="1"/>
  <c r="F23" i="4"/>
  <c r="F24" i="4" s="1"/>
  <c r="D24" i="4"/>
  <c r="D27" i="4" s="1"/>
  <c r="G69" i="1"/>
  <c r="G75" i="1"/>
  <c r="B79" i="1" l="1"/>
  <c r="F27" i="4"/>
</calcChain>
</file>

<file path=xl/sharedStrings.xml><?xml version="1.0" encoding="utf-8"?>
<sst xmlns="http://schemas.openxmlformats.org/spreadsheetml/2006/main" count="181" uniqueCount="161">
  <si>
    <t>BALANÇO PATRIMONIAL REALIZADO EM 31 DE DEZEMBRO 2020 E 2019.</t>
  </si>
  <si>
    <t>(Valores Expressos em Reais R$)</t>
  </si>
  <si>
    <t>ATIVO</t>
  </si>
  <si>
    <t>2020</t>
  </si>
  <si>
    <t>2019</t>
  </si>
  <si>
    <t>CIRCULANTE</t>
  </si>
  <si>
    <t>Nota</t>
  </si>
  <si>
    <t>CAIXA E EQUIVALENTES DE CAIXA</t>
  </si>
  <si>
    <t>CLIENTES</t>
  </si>
  <si>
    <t>CRÉDITOS TRIBUTÁRIOS</t>
  </si>
  <si>
    <t>CRÉDITOS COM FUNCIONÁRIOS</t>
  </si>
  <si>
    <t>ALMOXARIFADO</t>
  </si>
  <si>
    <t>ESTOQUE DE SERVIÇOS A FATURAR</t>
  </si>
  <si>
    <t>ADIANTAMENTOS A FORNECEDORES</t>
  </si>
  <si>
    <t>DESPESAS A APROPRIAR</t>
  </si>
  <si>
    <t>NÃO CIRCULANTE</t>
  </si>
  <si>
    <t xml:space="preserve">REALIZÁVEL A LONGO PRAZO                                 </t>
  </si>
  <si>
    <t>CLIENTES A FATURAR</t>
  </si>
  <si>
    <t>OUTROS CRÉDITOS</t>
  </si>
  <si>
    <t>DEPÓSITOS JUDICIAIS</t>
  </si>
  <si>
    <t>IMOBILIZADO</t>
  </si>
  <si>
    <t>BENS EM OPERAÇÃO</t>
  </si>
  <si>
    <t>(-) DEPRECIAÇÃO ACUMULADA</t>
  </si>
  <si>
    <t>(-) PERDAS POR DESVALORIZAÇÃO</t>
  </si>
  <si>
    <t>INTANGÍVEL</t>
  </si>
  <si>
    <t>PROGRAMAS DE COMPUTADORES</t>
  </si>
  <si>
    <t>(-) AMORTIZAÇÃO ACUMULADA</t>
  </si>
  <si>
    <t>TOTAL DO ATIVO</t>
  </si>
  <si>
    <t>PASSIVO</t>
  </si>
  <si>
    <t>FORNECEDORES</t>
  </si>
  <si>
    <t>OBRIGAÇÕES TRIBUTÁRIAS</t>
  </si>
  <si>
    <t>OBRIGAÇÕES TRAB. E PREVID.</t>
  </si>
  <si>
    <t>PROVISÕES</t>
  </si>
  <si>
    <t>ADIANTAMENTO DE CLIENTES</t>
  </si>
  <si>
    <t>OUTRAS OBRIGAÇÕES</t>
  </si>
  <si>
    <t>PROVISÕES PARA CONTINGÊNCIAS</t>
  </si>
  <si>
    <t>RECEITA DIFERIDA</t>
  </si>
  <si>
    <t>PATRIMÔNIO LÍQUIDO</t>
  </si>
  <si>
    <t xml:space="preserve">CAPITAL SOCIAL                                  </t>
  </si>
  <si>
    <t>RESERVA DE LUCROS</t>
  </si>
  <si>
    <t>(-) DISTRIBUIÇÃO DE LUCROS</t>
  </si>
  <si>
    <t>CONTASDE COMPENSAÇÃO DO PASSIVO</t>
  </si>
  <si>
    <t>CONTAS DE COMPENSAÇÃO DO PASSIVO</t>
  </si>
  <si>
    <t>Valores em poder de terceiros</t>
  </si>
  <si>
    <t>TOTAL DO PASSIVO</t>
  </si>
  <si>
    <t>Fortaleza/CE, 31 de Dezembro de 2020</t>
  </si>
  <si>
    <t>DEMONSTRAÇÃO DE RESULTADO EM 31 DE DEZEMBRO DE 2020 E 2019.</t>
  </si>
  <si>
    <t>RECEITA BRUTA</t>
  </si>
  <si>
    <t xml:space="preserve">    SERVIÇOS PRESTADOS</t>
  </si>
  <si>
    <t xml:space="preserve">    TRANSFERÊNCIAS DO ESTADO DO CEARÁ   </t>
  </si>
  <si>
    <t>(-) DEDUÇÕES DA RECEITA</t>
  </si>
  <si>
    <t xml:space="preserve">    (-) IMPOSTOS SOBRE SERVIÇOS</t>
  </si>
  <si>
    <t>RECEITA LÍQUIDA</t>
  </si>
  <si>
    <t>(-) CUSTO DOS SERVIÇOS PRESTADOS</t>
  </si>
  <si>
    <t xml:space="preserve">    PESSOAL E ENCARGOS</t>
  </si>
  <si>
    <t xml:space="preserve">    MATERIAIS E SERVIÇOS   </t>
  </si>
  <si>
    <t xml:space="preserve">    DEPRECIAÇÃO E AMORTIZAÇÃO</t>
  </si>
  <si>
    <t>RESULTADO BRUTO</t>
  </si>
  <si>
    <t>(+/-) RECEITAS (DESPESAS) OPERACIONAIS</t>
  </si>
  <si>
    <t xml:space="preserve">    (-) DESPESAS ADMINISTRATIVAS</t>
  </si>
  <si>
    <t xml:space="preserve">    (-) DESPESAS TRIBUTARIAS</t>
  </si>
  <si>
    <t xml:space="preserve">    (-) OUTRAS DESPESAS OPERACIONAIS</t>
  </si>
  <si>
    <t xml:space="preserve">    (+) OUTRAS RECEITAS OPERACIONAIS</t>
  </si>
  <si>
    <t>RESULTADO ANTES DO RESULTADO FINANCEIRO</t>
  </si>
  <si>
    <t xml:space="preserve">    (-) DESPESAS FINANCEIRAS</t>
  </si>
  <si>
    <t xml:space="preserve">    (+) RECEITAS FINANCEIRAS</t>
  </si>
  <si>
    <t>RESULTADO ANTES DOS TRIBUTOS SOBRE O LUCRO</t>
  </si>
  <si>
    <t xml:space="preserve">    (-) PROVISÃO PARA CONTRIBUIÇÃO SOCIAL</t>
  </si>
  <si>
    <t xml:space="preserve">    (-) PROVISÃO PARA IMPOSTO DE RENDA</t>
  </si>
  <si>
    <t>LUCRO/PREJUÍZO LÍQUIDO DO EXERCÍCIO</t>
  </si>
  <si>
    <t>Fortaleza, 31 de Dezembro de 2020</t>
  </si>
  <si>
    <t>DEMONSTRAÇÃO DO RESULTADO ABRANGENTE REALIZADA EM 31 DE DEZEMBRO DE 2020 E 2019.</t>
  </si>
  <si>
    <t>RESULTADO LÍQUIDO DO EXERCÍCIO</t>
  </si>
  <si>
    <t>Outros Resultados Abrangentes</t>
  </si>
  <si>
    <t>RESULTADO ABRANGENTE DO EXERCÍCIO</t>
  </si>
  <si>
    <t>DEMONSTRAÇÃO DAS MUTAÇÕES DO PATRIMÔNIO LÍQUIDO EM 31 DE DEZEMBRO DE 2020 E 2019</t>
  </si>
  <si>
    <t>Descrição</t>
  </si>
  <si>
    <t>Capital Social</t>
  </si>
  <si>
    <t>Reserva de Lucros</t>
  </si>
  <si>
    <t>Lucros / Prejuízos do Exercício</t>
  </si>
  <si>
    <t>Total</t>
  </si>
  <si>
    <t>Saldo em 31/12/2015</t>
  </si>
  <si>
    <t>Resultado do Exercicio</t>
  </si>
  <si>
    <t>Transferência p/reserva de lucros retidos</t>
  </si>
  <si>
    <t>Saldo em 31/12/2016</t>
  </si>
  <si>
    <t>Transferência p/ Reserva de Lucros Retidos</t>
  </si>
  <si>
    <t>Saldo em 31/12/2017</t>
  </si>
  <si>
    <t>Prejuízo do Exercicio</t>
  </si>
  <si>
    <t>Ajustes de Exercícios Anteriores</t>
  </si>
  <si>
    <t>Saldo em 31/12/2018 (Reapresentado)</t>
  </si>
  <si>
    <t>Lucro do Exercicio</t>
  </si>
  <si>
    <t>Saldo em 31/12/2019</t>
  </si>
  <si>
    <t>Saldo em 31/12/2020</t>
  </si>
  <si>
    <t>DEMONSTRAÇÃO DE FLUXO DE CAIXA - MÉTODO INDIRETO  EM 31 DE DEZEMBRO DE 2020 E 2019</t>
  </si>
  <si>
    <t>Fluxo de Caixa das Atividades Operacionais</t>
  </si>
  <si>
    <t>Caixa Líquido Proveniente das Atividades Operacionais (1)</t>
  </si>
  <si>
    <t xml:space="preserve">       Resultado Líquido do Exercício </t>
  </si>
  <si>
    <t>Ajuste de Receitas e Despesas que não Afetam o Caixa</t>
  </si>
  <si>
    <t xml:space="preserve">       (+) Depreciação e Amortização</t>
  </si>
  <si>
    <t xml:space="preserve">       (-) Distribuição de Lucros</t>
  </si>
  <si>
    <t xml:space="preserve">       (+/-) Ajustes de Exercicios Anteriores</t>
  </si>
  <si>
    <t>Ajuste pelas Variações dos Ativos e Passivos Operacionais</t>
  </si>
  <si>
    <t xml:space="preserve">       (Aumento)/Diminuição de Clientes</t>
  </si>
  <si>
    <t xml:space="preserve">       (Aumento)/Diminuição de Créditos Tributários</t>
  </si>
  <si>
    <t xml:space="preserve">       (Aumento)/Diminuição de Créditos em Créditos com Funcionários</t>
  </si>
  <si>
    <t xml:space="preserve">       (Aumento)/Diminuição  de Almoxarifado</t>
  </si>
  <si>
    <t xml:space="preserve">       (Aumento)/Diminuição  de Estoque de Serviços a Faturar</t>
  </si>
  <si>
    <t xml:space="preserve">       (Aumento)/Diminuição  de Adiantamento a Fornecedores</t>
  </si>
  <si>
    <t xml:space="preserve">       (Aumento)/Diminuição  de Despesas a Apropriar</t>
  </si>
  <si>
    <t xml:space="preserve">       (Aumento)/Diminuição  de Clientes a Faturar</t>
  </si>
  <si>
    <t xml:space="preserve">       (Aumento)/Diminuição  de Outros Créditos</t>
  </si>
  <si>
    <t xml:space="preserve">       (Aumento)/Diminuição  de Depósitos Judiciais</t>
  </si>
  <si>
    <t xml:space="preserve">        Aumento/(Diminuição) de Fornecedores</t>
  </si>
  <si>
    <t xml:space="preserve">        Aumento/(Diminuição) de Obrigações Tributárias</t>
  </si>
  <si>
    <t xml:space="preserve">        Aumento/(Diminuição) de Obrigações Trabalhistas e Previdenciárias</t>
  </si>
  <si>
    <t xml:space="preserve">        Aumento/(Diminuição) de Provisões</t>
  </si>
  <si>
    <t xml:space="preserve">        Aumento/(Diminuição) de Adiantamento de Clientes</t>
  </si>
  <si>
    <t xml:space="preserve">        Aumento/(Diminuição) de Outras Obrigações</t>
  </si>
  <si>
    <t xml:space="preserve">        Aumento/(Diminuição) Provisão p/ IRPJ/CSLL</t>
  </si>
  <si>
    <t xml:space="preserve">        Aumento/(Diminuição) de Receita Diferida</t>
  </si>
  <si>
    <t>Fluxo de Caixa das Atividades Investimento</t>
  </si>
  <si>
    <t>Caixa Líquido Usado nas Atividades de Investimento (2)</t>
  </si>
  <si>
    <t xml:space="preserve">       Aquisição de Investimentos</t>
  </si>
  <si>
    <t xml:space="preserve">       Aquisição de bens destinados a venda</t>
  </si>
  <si>
    <t xml:space="preserve">       Baixa de Imobilizado</t>
  </si>
  <si>
    <t xml:space="preserve">       Compra de Ativo Imobilizado / Intangível</t>
  </si>
  <si>
    <t>Baixa Imobilizado</t>
  </si>
  <si>
    <t>Baixa deprec</t>
  </si>
  <si>
    <t>Impairment</t>
  </si>
  <si>
    <t>Fluxo de Caixa das Atividades Financiamento</t>
  </si>
  <si>
    <t>Caixa Líquido Usado nas Atividades de Financiamento (3)</t>
  </si>
  <si>
    <t xml:space="preserve">       Empréstimos e Financiamentos</t>
  </si>
  <si>
    <t xml:space="preserve">       Reserva para Aumento de Capital</t>
  </si>
  <si>
    <t xml:space="preserve">       Parcelamentos</t>
  </si>
  <si>
    <t xml:space="preserve">       Reserva de Doação para Investimento</t>
  </si>
  <si>
    <t>Aumento (diminuição) do caixa e equivalentes de caixa (1; 2; 3)</t>
  </si>
  <si>
    <t>Fluxo do Caixa e Equivalentes de Caixa</t>
  </si>
  <si>
    <t xml:space="preserve">Caixa e equivalentes de caixa no início do período </t>
  </si>
  <si>
    <t>Caixa e equivalentes de caixa no final do período</t>
  </si>
  <si>
    <t>Variação Líquida no Exercício</t>
  </si>
  <si>
    <t>Fortaleza, Ceará - 31 de Dezembro de 2020.</t>
  </si>
  <si>
    <t>DEMONSTRAÇÃO DO VALOR ADICIONADO REALIZADA EM 31 DE DEZEMBRO DE 2020 E 2019</t>
  </si>
  <si>
    <t>DVA</t>
  </si>
  <si>
    <t>RECEITAS</t>
  </si>
  <si>
    <t xml:space="preserve">  Vendas de mercadorias, produtos e serviços (menos (canceladas)</t>
  </si>
  <si>
    <t xml:space="preserve">  Outras receitas operacionais </t>
  </si>
  <si>
    <t xml:space="preserve">  INSUMOS ADQUIRIDOS DE TERCEIROS (INCLUI ICMS E IPI) </t>
  </si>
  <si>
    <t xml:space="preserve">   Custos dos serviços prestados</t>
  </si>
  <si>
    <t xml:space="preserve">   Materiais, energia, serviços de terceiros e outros    </t>
  </si>
  <si>
    <t xml:space="preserve">   VALOR ADICIONADO BRUTO    </t>
  </si>
  <si>
    <t xml:space="preserve">   RETENÇÕES  </t>
  </si>
  <si>
    <t xml:space="preserve">   Depreciação, amortização e exaustão  </t>
  </si>
  <si>
    <t xml:space="preserve">VALOR ADICIONADO LÍQUIDO PRODUZIDO PELA ENTIDADE  </t>
  </si>
  <si>
    <t xml:space="preserve">   VALOR ADICIONADO RECEBIDO EM TRANSFERÊNCIA  </t>
  </si>
  <si>
    <t xml:space="preserve">   Receitas financeiras  </t>
  </si>
  <si>
    <t xml:space="preserve">   VALOR ADICIONADO TOTAL A DISTRIBUIR  </t>
  </si>
  <si>
    <t xml:space="preserve">DISTRIBUIÇÃO DO VALOR ADICIONADO    </t>
  </si>
  <si>
    <t xml:space="preserve">Pessoal e encargos  </t>
  </si>
  <si>
    <t xml:space="preserve">Impostos, taxas e contribuições  </t>
  </si>
  <si>
    <t xml:space="preserve">Despesas financeiras </t>
  </si>
  <si>
    <t xml:space="preserve">Lucros (prejuízos) retidos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</si>
</sst>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8"/>
      <color rgb="FF000000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b/>
      <u/>
      <sz val="11"/>
      <name val="Arial"/>
      <family val="2"/>
    </font>
    <font>
      <b/>
      <i/>
      <u/>
      <sz val="11"/>
      <name val="Arial"/>
      <family val="2"/>
    </font>
    <font>
      <b/>
      <sz val="11"/>
      <color theme="4"/>
      <name val="Arial"/>
      <family val="2"/>
    </font>
    <font>
      <sz val="11"/>
      <color theme="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 val="singleAccounting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2" fillId="2" borderId="0" xfId="0" applyFont="1" applyFill="1"/>
    <xf numFmtId="164" fontId="3" fillId="3" borderId="0" xfId="1" applyFont="1" applyFill="1"/>
    <xf numFmtId="0" fontId="3" fillId="3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3" borderId="0" xfId="1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164" fontId="2" fillId="3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Continuous"/>
    </xf>
    <xf numFmtId="49" fontId="2" fillId="3" borderId="0" xfId="1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164" fontId="2" fillId="3" borderId="1" xfId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164" fontId="2" fillId="0" borderId="2" xfId="1" applyFont="1" applyBorder="1" applyAlignment="1">
      <alignment horizontal="right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164" fontId="2" fillId="0" borderId="3" xfId="1" applyFont="1" applyFill="1" applyBorder="1"/>
    <xf numFmtId="4" fontId="3" fillId="3" borderId="0" xfId="0" applyNumberFormat="1" applyFont="1" applyFill="1"/>
    <xf numFmtId="164" fontId="2" fillId="0" borderId="3" xfId="1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4" fontId="2" fillId="2" borderId="3" xfId="1" applyFont="1" applyFill="1" applyBorder="1"/>
    <xf numFmtId="4" fontId="3" fillId="2" borderId="0" xfId="0" applyNumberFormat="1" applyFont="1" applyFill="1"/>
    <xf numFmtId="0" fontId="2" fillId="3" borderId="1" xfId="0" applyFont="1" applyFill="1" applyBorder="1"/>
    <xf numFmtId="164" fontId="2" fillId="2" borderId="0" xfId="1" applyFont="1" applyFill="1"/>
    <xf numFmtId="164" fontId="2" fillId="3" borderId="1" xfId="1" applyFont="1" applyFill="1" applyBorder="1"/>
    <xf numFmtId="0" fontId="2" fillId="3" borderId="2" xfId="0" applyFont="1" applyFill="1" applyBorder="1"/>
    <xf numFmtId="164" fontId="2" fillId="3" borderId="3" xfId="1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164" fontId="2" fillId="3" borderId="4" xfId="1" applyFont="1" applyFill="1" applyBorder="1"/>
    <xf numFmtId="43" fontId="3" fillId="3" borderId="0" xfId="0" applyNumberFormat="1" applyFont="1" applyFill="1"/>
    <xf numFmtId="164" fontId="3" fillId="3" borderId="0" xfId="1" applyFont="1" applyFill="1" applyAlignment="1">
      <alignment horizontal="center"/>
    </xf>
    <xf numFmtId="4" fontId="3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0" borderId="1" xfId="1" applyFont="1" applyBorder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64" fontId="4" fillId="3" borderId="0" xfId="1" applyFont="1" applyFill="1"/>
    <xf numFmtId="164" fontId="6" fillId="3" borderId="0" xfId="1" applyFont="1" applyFill="1"/>
    <xf numFmtId="0" fontId="2" fillId="3" borderId="1" xfId="0" applyFont="1" applyFill="1" applyBorder="1" applyAlignment="1">
      <alignment horizontal="centerContinuous"/>
    </xf>
    <xf numFmtId="49" fontId="2" fillId="3" borderId="1" xfId="1" applyNumberFormat="1" applyFont="1" applyFill="1" applyBorder="1" applyAlignment="1">
      <alignment horizontal="center"/>
    </xf>
    <xf numFmtId="164" fontId="2" fillId="3" borderId="0" xfId="1" applyFont="1" applyFill="1" applyAlignment="1">
      <alignment horizontal="righ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4" fontId="2" fillId="3" borderId="3" xfId="1" applyFont="1" applyFill="1" applyBorder="1" applyAlignment="1">
      <alignment horizontal="right"/>
    </xf>
    <xf numFmtId="0" fontId="3" fillId="3" borderId="5" xfId="0" applyFont="1" applyFill="1" applyBorder="1"/>
    <xf numFmtId="0" fontId="3" fillId="3" borderId="6" xfId="0" applyFont="1" applyFill="1" applyBorder="1" applyAlignment="1">
      <alignment horizontal="center"/>
    </xf>
    <xf numFmtId="164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4" fillId="2" borderId="0" xfId="0" applyNumberFormat="1" applyFont="1" applyFill="1" applyAlignment="1">
      <alignment horizontal="center"/>
    </xf>
    <xf numFmtId="4" fontId="7" fillId="0" borderId="0" xfId="0" applyNumberFormat="1" applyFont="1"/>
    <xf numFmtId="0" fontId="3" fillId="2" borderId="0" xfId="0" applyFont="1" applyFill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/>
    <xf numFmtId="16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0" applyNumberFormat="1" applyFont="1" applyFill="1" applyAlignment="1">
      <alignment horizontal="center"/>
    </xf>
    <xf numFmtId="0" fontId="6" fillId="3" borderId="0" xfId="0" applyFont="1" applyFill="1"/>
    <xf numFmtId="0" fontId="4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8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quotePrefix="1" applyFont="1" applyFill="1" applyAlignment="1">
      <alignment horizontal="lef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10" fillId="3" borderId="0" xfId="1" applyFont="1" applyFill="1" applyAlignment="1">
      <alignment horizontal="center"/>
    </xf>
    <xf numFmtId="0" fontId="2" fillId="3" borderId="0" xfId="0" quotePrefix="1" applyFont="1" applyFill="1" applyAlignment="1">
      <alignment horizontal="left"/>
    </xf>
    <xf numFmtId="164" fontId="11" fillId="3" borderId="0" xfId="1" applyFont="1" applyFill="1" applyAlignment="1">
      <alignment horizontal="center"/>
    </xf>
    <xf numFmtId="164" fontId="3" fillId="3" borderId="0" xfId="1" applyFont="1" applyFill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1" applyFon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/>
    <xf numFmtId="49" fontId="12" fillId="0" borderId="1" xfId="1" quotePrefix="1" applyNumberFormat="1" applyFont="1" applyFill="1" applyBorder="1" applyAlignment="1">
      <alignment horizontal="center" vertical="center"/>
    </xf>
    <xf numFmtId="49" fontId="2" fillId="0" borderId="1" xfId="1" quotePrefix="1" applyNumberFormat="1" applyFont="1" applyFill="1" applyBorder="1" applyAlignment="1">
      <alignment horizontal="center" vertical="center"/>
    </xf>
    <xf numFmtId="164" fontId="13" fillId="0" borderId="0" xfId="1" applyFont="1" applyFill="1"/>
    <xf numFmtId="164" fontId="3" fillId="0" borderId="0" xfId="1" applyFont="1" applyFill="1"/>
    <xf numFmtId="0" fontId="2" fillId="0" borderId="1" xfId="0" applyFont="1" applyBorder="1"/>
    <xf numFmtId="164" fontId="12" fillId="0" borderId="1" xfId="1" applyFont="1" applyFill="1" applyBorder="1"/>
    <xf numFmtId="164" fontId="2" fillId="0" borderId="1" xfId="1" applyFont="1" applyFill="1" applyBorder="1"/>
    <xf numFmtId="164" fontId="2" fillId="0" borderId="1" xfId="1" applyFont="1" applyBorder="1"/>
    <xf numFmtId="165" fontId="3" fillId="0" borderId="0" xfId="1" applyNumberFormat="1" applyFont="1"/>
    <xf numFmtId="0" fontId="3" fillId="0" borderId="0" xfId="0" applyFont="1" applyAlignment="1">
      <alignment horizontal="left"/>
    </xf>
    <xf numFmtId="165" fontId="2" fillId="0" borderId="0" xfId="1" applyNumberFormat="1" applyFont="1"/>
    <xf numFmtId="0" fontId="2" fillId="0" borderId="3" xfId="0" applyFont="1" applyBorder="1"/>
    <xf numFmtId="164" fontId="12" fillId="0" borderId="3" xfId="1" applyFont="1" applyFill="1" applyBorder="1" applyAlignment="1">
      <alignment horizontal="center"/>
    </xf>
    <xf numFmtId="164" fontId="2" fillId="0" borderId="3" xfId="1" applyFont="1" applyFill="1" applyBorder="1" applyAlignment="1">
      <alignment horizontal="center"/>
    </xf>
    <xf numFmtId="164" fontId="12" fillId="0" borderId="0" xfId="1" applyFont="1" applyFill="1" applyAlignment="1">
      <alignment horizontal="center"/>
    </xf>
    <xf numFmtId="164" fontId="2" fillId="0" borderId="0" xfId="1" applyFont="1" applyFill="1" applyAlignment="1">
      <alignment horizontal="center"/>
    </xf>
    <xf numFmtId="164" fontId="4" fillId="0" borderId="0" xfId="1" applyFont="1" applyFill="1"/>
    <xf numFmtId="164" fontId="12" fillId="0" borderId="1" xfId="1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164" fontId="2" fillId="0" borderId="1" xfId="1" applyFont="1" applyBorder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164" fontId="13" fillId="0" borderId="0" xfId="1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1" xfId="0" applyFont="1" applyBorder="1" applyAlignment="1">
      <alignment horizontal="left"/>
    </xf>
    <xf numFmtId="0" fontId="1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164" fontId="2" fillId="0" borderId="0" xfId="0" applyNumberFormat="1" applyFont="1"/>
    <xf numFmtId="4" fontId="14" fillId="0" borderId="0" xfId="0" applyNumberFormat="1" applyFont="1"/>
    <xf numFmtId="49" fontId="2" fillId="0" borderId="0" xfId="0" applyNumberFormat="1" applyFont="1" applyAlignment="1">
      <alignment horizontal="center"/>
    </xf>
    <xf numFmtId="0" fontId="0" fillId="3" borderId="0" xfId="0" applyFill="1"/>
    <xf numFmtId="49" fontId="2" fillId="0" borderId="1" xfId="1" quotePrefix="1" applyNumberFormat="1" applyFont="1" applyBorder="1" applyAlignment="1">
      <alignment horizontal="center"/>
    </xf>
    <xf numFmtId="43" fontId="3" fillId="0" borderId="0" xfId="0" applyNumberFormat="1" applyFont="1"/>
    <xf numFmtId="166" fontId="3" fillId="0" borderId="0" xfId="0" applyNumberFormat="1" applyFont="1"/>
    <xf numFmtId="0" fontId="15" fillId="0" borderId="0" xfId="0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1" xfId="1" applyNumberFormat="1" applyFont="1" applyBorder="1"/>
    <xf numFmtId="43" fontId="3" fillId="0" borderId="0" xfId="1" applyNumberFormat="1" applyFont="1"/>
    <xf numFmtId="14" fontId="3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164" fontId="2" fillId="0" borderId="0" xfId="1" applyFont="1" applyFill="1" applyBorder="1"/>
    <xf numFmtId="0" fontId="3" fillId="0" borderId="6" xfId="0" applyFont="1" applyBorder="1"/>
    <xf numFmtId="164" fontId="3" fillId="0" borderId="0" xfId="1" applyFont="1" applyFill="1" applyBorder="1"/>
    <xf numFmtId="41" fontId="3" fillId="0" borderId="0" xfId="0" applyNumberFormat="1" applyFont="1"/>
    <xf numFmtId="165" fontId="2" fillId="2" borderId="0" xfId="0" applyNumberFormat="1" applyFont="1" applyFill="1" applyAlignment="1">
      <alignment horizontal="center"/>
    </xf>
    <xf numFmtId="164" fontId="2" fillId="2" borderId="0" xfId="1" applyFont="1" applyFill="1" applyAlignment="1">
      <alignment horizontal="center"/>
    </xf>
    <xf numFmtId="164" fontId="0" fillId="0" borderId="0" xfId="1" applyFont="1" applyFill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5"/>
    </xf>
    <xf numFmtId="164" fontId="2" fillId="0" borderId="0" xfId="1" applyFont="1" applyAlignment="1">
      <alignment horizontal="left" vertical="center" indent="5"/>
    </xf>
    <xf numFmtId="164" fontId="16" fillId="2" borderId="0" xfId="1" applyFont="1" applyFill="1"/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164" fontId="16" fillId="0" borderId="0" xfId="1" applyFont="1"/>
    <xf numFmtId="0" fontId="3" fillId="0" borderId="0" xfId="0" applyFont="1" applyAlignment="1">
      <alignment horizontal="left" vertical="center" indent="11"/>
    </xf>
    <xf numFmtId="164" fontId="3" fillId="0" borderId="0" xfId="1" applyFont="1" applyAlignment="1">
      <alignment horizontal="left" vertical="center" indent="11"/>
    </xf>
    <xf numFmtId="0" fontId="2" fillId="0" borderId="0" xfId="0" applyFont="1" applyAlignment="1">
      <alignment horizontal="left" vertical="center" indent="11"/>
    </xf>
    <xf numFmtId="164" fontId="2" fillId="0" borderId="0" xfId="1" applyFont="1" applyAlignment="1">
      <alignment horizontal="left" vertical="center" indent="11"/>
    </xf>
    <xf numFmtId="0" fontId="3" fillId="0" borderId="0" xfId="0" applyFont="1" applyAlignment="1">
      <alignment horizontal="left" vertical="center" indent="1"/>
    </xf>
    <xf numFmtId="164" fontId="3" fillId="0" borderId="0" xfId="1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164" fontId="3" fillId="0" borderId="0" xfId="1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43" fontId="2" fillId="0" borderId="0" xfId="1" applyNumberFormat="1" applyFont="1"/>
    <xf numFmtId="164" fontId="3" fillId="0" borderId="0" xfId="1" applyFont="1" applyFill="1" applyAlignment="1">
      <alignment horizontal="right"/>
    </xf>
    <xf numFmtId="164" fontId="3" fillId="0" borderId="0" xfId="1" applyFont="1" applyFill="1" applyAlignment="1"/>
    <xf numFmtId="164" fontId="2" fillId="0" borderId="0" xfId="0" applyNumberFormat="1" applyFont="1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1</xdr:row>
      <xdr:rowOff>1</xdr:rowOff>
    </xdr:from>
    <xdr:to>
      <xdr:col>6</xdr:col>
      <xdr:colOff>219075</xdr:colOff>
      <xdr:row>3</xdr:row>
      <xdr:rowOff>152401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ECA4E3-433D-4554-97D9-2FD544D87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" y="175261"/>
          <a:ext cx="4050030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1619250</xdr:colOff>
      <xdr:row>0</xdr:row>
      <xdr:rowOff>47625</xdr:rowOff>
    </xdr:from>
    <xdr:to>
      <xdr:col>4</xdr:col>
      <xdr:colOff>454399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B39C10-5DCA-461F-8638-F1F4735CC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" y="47625"/>
          <a:ext cx="4070089" cy="5162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2012949</xdr:colOff>
      <xdr:row>1</xdr:row>
      <xdr:rowOff>130174</xdr:rowOff>
    </xdr:from>
    <xdr:to>
      <xdr:col>4</xdr:col>
      <xdr:colOff>574674</xdr:colOff>
      <xdr:row>5</xdr:row>
      <xdr:rowOff>49608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65B8EF-46E6-4EB4-BF2B-B02DBED42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49" y="305434"/>
          <a:ext cx="4604385" cy="6204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1</xdr:row>
      <xdr:rowOff>95250</xdr:rowOff>
    </xdr:from>
    <xdr:to>
      <xdr:col>2</xdr:col>
      <xdr:colOff>701675</xdr:colOff>
      <xdr:row>4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7ABEB7-6643-425F-BA5A-835C6D470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270510"/>
          <a:ext cx="4054475" cy="5353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1628775</xdr:colOff>
      <xdr:row>1</xdr:row>
      <xdr:rowOff>19050</xdr:rowOff>
    </xdr:from>
    <xdr:to>
      <xdr:col>4</xdr:col>
      <xdr:colOff>239986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EE710E5-9123-41DA-BB4E-2AB251A08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8775" y="194310"/>
          <a:ext cx="4067131" cy="5029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1647825</xdr:colOff>
      <xdr:row>1</xdr:row>
      <xdr:rowOff>114300</xdr:rowOff>
    </xdr:from>
    <xdr:to>
      <xdr:col>2</xdr:col>
      <xdr:colOff>907331</xdr:colOff>
      <xdr:row>4</xdr:row>
      <xdr:rowOff>111125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F3C95C5-0466-4379-9896-F4B4E389C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289560"/>
          <a:ext cx="4060106" cy="522605"/>
        </a:xfrm>
        <a:prstGeom prst="rect">
          <a:avLst/>
        </a:prstGeom>
      </xdr:spPr>
    </xdr:pic>
    <xdr:clientData/>
  </xdr:twoCellAnchor>
  <xdr:oneCellAnchor>
    <xdr:from>
      <xdr:col>0</xdr:col>
      <xdr:colOff>1647825</xdr:colOff>
      <xdr:row>1</xdr:row>
      <xdr:rowOff>114300</xdr:rowOff>
    </xdr:from>
    <xdr:ext cx="4060925" cy="513018"/>
    <xdr:pic>
      <xdr:nvPicPr>
        <xdr:cNvPr id="3" name="Imagem 2">
          <a:extLst>
            <a:ext uri="{FF2B5EF4-FFF2-40B4-BE49-F238E27FC236}">
              <a16:creationId xmlns:a16="http://schemas.microsoft.com/office/drawing/2014/main" id="{D6E15473-58DB-467F-8BE4-CF6E27B98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286365"/>
          <a:ext cx="4060925" cy="51301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RINNY.MELO\AppData\Local\Temp\b04109e3-e15e-4964-9552-bf6fe6221339_Re_%20Fwd_%20Demonstra&#231;&#245;es%20cont&#225;beis%202020%20-%20ETICE.zip.339\Demosntra&#254;&#167;es%20Cont&#223;beis%20%202020%20etice%20(1).xlsx" TargetMode="External"/><Relationship Id="rId1" Type="http://schemas.openxmlformats.org/officeDocument/2006/relationships/externalLinkPath" Target="/Users/KARINNY.MELO/AppData/Local/Temp/b04109e3-e15e-4964-9552-bf6fe6221339_Re_%20Fwd_%20Demonstra&#231;&#245;es%20cont&#225;beis%202020%20-%20ETICE.zip.339/Demosntra&#254;&#167;es%20Cont&#223;beis%20%202020%20et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"/>
      <sheetName val="BALANÇO 2020"/>
      <sheetName val="Planilha1"/>
      <sheetName val="Plan4"/>
      <sheetName val="DRE "/>
      <sheetName val="DRE 2020"/>
      <sheetName val="Planilha3"/>
      <sheetName val="DRA 2020"/>
      <sheetName val="DMPL 2020"/>
      <sheetName val="DFC"/>
      <sheetName val="DFC 2020"/>
      <sheetName val="DVA"/>
      <sheetName val="DVA 2020"/>
      <sheetName val="EBTIDA 2020"/>
    </sheetNames>
    <sheetDataSet>
      <sheetData sheetId="0">
        <row r="16">
          <cell r="F16">
            <v>3182997.93</v>
          </cell>
          <cell r="H16">
            <v>2222008.2200000002</v>
          </cell>
        </row>
        <row r="18">
          <cell r="F18">
            <v>162455.01</v>
          </cell>
          <cell r="H18">
            <v>183097.22</v>
          </cell>
        </row>
        <row r="19">
          <cell r="F19">
            <v>85439.85</v>
          </cell>
          <cell r="H19">
            <v>194422.18</v>
          </cell>
        </row>
        <row r="20">
          <cell r="F20">
            <v>559574.35</v>
          </cell>
          <cell r="H20">
            <v>1953850.95</v>
          </cell>
        </row>
        <row r="21">
          <cell r="F21">
            <v>0</v>
          </cell>
          <cell r="H21">
            <v>36582.980000000003</v>
          </cell>
        </row>
        <row r="22">
          <cell r="F22">
            <v>0</v>
          </cell>
        </row>
        <row r="27">
          <cell r="F27">
            <v>849476.42</v>
          </cell>
          <cell r="H27">
            <v>1651318.57</v>
          </cell>
        </row>
        <row r="28">
          <cell r="D28">
            <v>11</v>
          </cell>
          <cell r="F28">
            <v>20090.97</v>
          </cell>
        </row>
        <row r="48">
          <cell r="F48">
            <v>1501629.4399999999</v>
          </cell>
          <cell r="H48">
            <v>1783418.84</v>
          </cell>
        </row>
        <row r="50">
          <cell r="F50">
            <v>600007.03</v>
          </cell>
          <cell r="H50">
            <v>581710.73</v>
          </cell>
        </row>
        <row r="52">
          <cell r="F52">
            <v>18064.45</v>
          </cell>
          <cell r="H52">
            <v>19129.32</v>
          </cell>
        </row>
        <row r="53">
          <cell r="F53">
            <v>363.91</v>
          </cell>
          <cell r="H53">
            <v>752.34</v>
          </cell>
        </row>
        <row r="59">
          <cell r="F59">
            <v>849476.42</v>
          </cell>
          <cell r="H59">
            <v>1651318.57</v>
          </cell>
        </row>
      </sheetData>
      <sheetData sheetId="1"/>
      <sheetData sheetId="2"/>
      <sheetData sheetId="3"/>
      <sheetData sheetId="4">
        <row r="43">
          <cell r="A43" t="str">
            <v>Fortaleza, 31 de Dezembro de 2020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80BF7-AB4D-40FB-AE83-3190420BBB3D}">
  <sheetPr>
    <tabColor rgb="FF92D050"/>
  </sheetPr>
  <dimension ref="A1:I114"/>
  <sheetViews>
    <sheetView view="pageBreakPreview" topLeftCell="A52" zoomScaleNormal="100" zoomScaleSheetLayoutView="100" workbookViewId="0">
      <selection activeCell="F87" sqref="F87:G91"/>
    </sheetView>
  </sheetViews>
  <sheetFormatPr defaultColWidth="14.88671875" defaultRowHeight="13.8" x14ac:dyDescent="0.25"/>
  <cols>
    <col min="1" max="1" width="3.6640625" style="3" customWidth="1"/>
    <col min="2" max="2" width="41" style="3" customWidth="1"/>
    <col min="3" max="3" width="1.44140625" style="3" customWidth="1"/>
    <col min="4" max="4" width="5" style="14" customWidth="1"/>
    <col min="5" max="5" width="1.5546875" style="3" customWidth="1"/>
    <col min="6" max="7" width="18.109375" style="2" bestFit="1" customWidth="1"/>
    <col min="8" max="8" width="1.6640625" style="3" customWidth="1"/>
    <col min="9" max="249" width="14.88671875" style="3"/>
    <col min="250" max="250" width="3.6640625" style="3" customWidth="1"/>
    <col min="251" max="251" width="3.33203125" style="3" customWidth="1"/>
    <col min="252" max="252" width="16.33203125" style="3" customWidth="1"/>
    <col min="253" max="253" width="46.88671875" style="3" customWidth="1"/>
    <col min="254" max="254" width="1.44140625" style="3" customWidth="1"/>
    <col min="255" max="255" width="18.109375" style="3" bestFit="1" customWidth="1"/>
    <col min="256" max="256" width="1.6640625" style="3" customWidth="1"/>
    <col min="257" max="257" width="18.109375" style="3" bestFit="1" customWidth="1"/>
    <col min="258" max="258" width="7.6640625" style="3" customWidth="1"/>
    <col min="259" max="259" width="0" style="3" hidden="1" customWidth="1"/>
    <col min="260" max="261" width="16.44140625" style="3" bestFit="1" customWidth="1"/>
    <col min="262" max="505" width="14.88671875" style="3"/>
    <col min="506" max="506" width="3.6640625" style="3" customWidth="1"/>
    <col min="507" max="507" width="3.33203125" style="3" customWidth="1"/>
    <col min="508" max="508" width="16.33203125" style="3" customWidth="1"/>
    <col min="509" max="509" width="46.88671875" style="3" customWidth="1"/>
    <col min="510" max="510" width="1.44140625" style="3" customWidth="1"/>
    <col min="511" max="511" width="18.109375" style="3" bestFit="1" customWidth="1"/>
    <col min="512" max="512" width="1.6640625" style="3" customWidth="1"/>
    <col min="513" max="513" width="18.109375" style="3" bestFit="1" customWidth="1"/>
    <col min="514" max="514" width="7.6640625" style="3" customWidth="1"/>
    <col min="515" max="515" width="0" style="3" hidden="1" customWidth="1"/>
    <col min="516" max="517" width="16.44140625" style="3" bestFit="1" customWidth="1"/>
    <col min="518" max="761" width="14.88671875" style="3"/>
    <col min="762" max="762" width="3.6640625" style="3" customWidth="1"/>
    <col min="763" max="763" width="3.33203125" style="3" customWidth="1"/>
    <col min="764" max="764" width="16.33203125" style="3" customWidth="1"/>
    <col min="765" max="765" width="46.88671875" style="3" customWidth="1"/>
    <col min="766" max="766" width="1.44140625" style="3" customWidth="1"/>
    <col min="767" max="767" width="18.109375" style="3" bestFit="1" customWidth="1"/>
    <col min="768" max="768" width="1.6640625" style="3" customWidth="1"/>
    <col min="769" max="769" width="18.109375" style="3" bestFit="1" customWidth="1"/>
    <col min="770" max="770" width="7.6640625" style="3" customWidth="1"/>
    <col min="771" max="771" width="0" style="3" hidden="1" customWidth="1"/>
    <col min="772" max="773" width="16.44140625" style="3" bestFit="1" customWidth="1"/>
    <col min="774" max="1017" width="14.88671875" style="3"/>
    <col min="1018" max="1018" width="3.6640625" style="3" customWidth="1"/>
    <col min="1019" max="1019" width="3.33203125" style="3" customWidth="1"/>
    <col min="1020" max="1020" width="16.33203125" style="3" customWidth="1"/>
    <col min="1021" max="1021" width="46.88671875" style="3" customWidth="1"/>
    <col min="1022" max="1022" width="1.44140625" style="3" customWidth="1"/>
    <col min="1023" max="1023" width="18.109375" style="3" bestFit="1" customWidth="1"/>
    <col min="1024" max="1024" width="1.6640625" style="3" customWidth="1"/>
    <col min="1025" max="1025" width="18.109375" style="3" bestFit="1" customWidth="1"/>
    <col min="1026" max="1026" width="7.6640625" style="3" customWidth="1"/>
    <col min="1027" max="1027" width="0" style="3" hidden="1" customWidth="1"/>
    <col min="1028" max="1029" width="16.44140625" style="3" bestFit="1" customWidth="1"/>
    <col min="1030" max="1273" width="14.88671875" style="3"/>
    <col min="1274" max="1274" width="3.6640625" style="3" customWidth="1"/>
    <col min="1275" max="1275" width="3.33203125" style="3" customWidth="1"/>
    <col min="1276" max="1276" width="16.33203125" style="3" customWidth="1"/>
    <col min="1277" max="1277" width="46.88671875" style="3" customWidth="1"/>
    <col min="1278" max="1278" width="1.44140625" style="3" customWidth="1"/>
    <col min="1279" max="1279" width="18.109375" style="3" bestFit="1" customWidth="1"/>
    <col min="1280" max="1280" width="1.6640625" style="3" customWidth="1"/>
    <col min="1281" max="1281" width="18.109375" style="3" bestFit="1" customWidth="1"/>
    <col min="1282" max="1282" width="7.6640625" style="3" customWidth="1"/>
    <col min="1283" max="1283" width="0" style="3" hidden="1" customWidth="1"/>
    <col min="1284" max="1285" width="16.44140625" style="3" bestFit="1" customWidth="1"/>
    <col min="1286" max="1529" width="14.88671875" style="3"/>
    <col min="1530" max="1530" width="3.6640625" style="3" customWidth="1"/>
    <col min="1531" max="1531" width="3.33203125" style="3" customWidth="1"/>
    <col min="1532" max="1532" width="16.33203125" style="3" customWidth="1"/>
    <col min="1533" max="1533" width="46.88671875" style="3" customWidth="1"/>
    <col min="1534" max="1534" width="1.44140625" style="3" customWidth="1"/>
    <col min="1535" max="1535" width="18.109375" style="3" bestFit="1" customWidth="1"/>
    <col min="1536" max="1536" width="1.6640625" style="3" customWidth="1"/>
    <col min="1537" max="1537" width="18.109375" style="3" bestFit="1" customWidth="1"/>
    <col min="1538" max="1538" width="7.6640625" style="3" customWidth="1"/>
    <col min="1539" max="1539" width="0" style="3" hidden="1" customWidth="1"/>
    <col min="1540" max="1541" width="16.44140625" style="3" bestFit="1" customWidth="1"/>
    <col min="1542" max="1785" width="14.88671875" style="3"/>
    <col min="1786" max="1786" width="3.6640625" style="3" customWidth="1"/>
    <col min="1787" max="1787" width="3.33203125" style="3" customWidth="1"/>
    <col min="1788" max="1788" width="16.33203125" style="3" customWidth="1"/>
    <col min="1789" max="1789" width="46.88671875" style="3" customWidth="1"/>
    <col min="1790" max="1790" width="1.44140625" style="3" customWidth="1"/>
    <col min="1791" max="1791" width="18.109375" style="3" bestFit="1" customWidth="1"/>
    <col min="1792" max="1792" width="1.6640625" style="3" customWidth="1"/>
    <col min="1793" max="1793" width="18.109375" style="3" bestFit="1" customWidth="1"/>
    <col min="1794" max="1794" width="7.6640625" style="3" customWidth="1"/>
    <col min="1795" max="1795" width="0" style="3" hidden="1" customWidth="1"/>
    <col min="1796" max="1797" width="16.44140625" style="3" bestFit="1" customWidth="1"/>
    <col min="1798" max="2041" width="14.88671875" style="3"/>
    <col min="2042" max="2042" width="3.6640625" style="3" customWidth="1"/>
    <col min="2043" max="2043" width="3.33203125" style="3" customWidth="1"/>
    <col min="2044" max="2044" width="16.33203125" style="3" customWidth="1"/>
    <col min="2045" max="2045" width="46.88671875" style="3" customWidth="1"/>
    <col min="2046" max="2046" width="1.44140625" style="3" customWidth="1"/>
    <col min="2047" max="2047" width="18.109375" style="3" bestFit="1" customWidth="1"/>
    <col min="2048" max="2048" width="1.6640625" style="3" customWidth="1"/>
    <col min="2049" max="2049" width="18.109375" style="3" bestFit="1" customWidth="1"/>
    <col min="2050" max="2050" width="7.6640625" style="3" customWidth="1"/>
    <col min="2051" max="2051" width="0" style="3" hidden="1" customWidth="1"/>
    <col min="2052" max="2053" width="16.44140625" style="3" bestFit="1" customWidth="1"/>
    <col min="2054" max="2297" width="14.88671875" style="3"/>
    <col min="2298" max="2298" width="3.6640625" style="3" customWidth="1"/>
    <col min="2299" max="2299" width="3.33203125" style="3" customWidth="1"/>
    <col min="2300" max="2300" width="16.33203125" style="3" customWidth="1"/>
    <col min="2301" max="2301" width="46.88671875" style="3" customWidth="1"/>
    <col min="2302" max="2302" width="1.44140625" style="3" customWidth="1"/>
    <col min="2303" max="2303" width="18.109375" style="3" bestFit="1" customWidth="1"/>
    <col min="2304" max="2304" width="1.6640625" style="3" customWidth="1"/>
    <col min="2305" max="2305" width="18.109375" style="3" bestFit="1" customWidth="1"/>
    <col min="2306" max="2306" width="7.6640625" style="3" customWidth="1"/>
    <col min="2307" max="2307" width="0" style="3" hidden="1" customWidth="1"/>
    <col min="2308" max="2309" width="16.44140625" style="3" bestFit="1" customWidth="1"/>
    <col min="2310" max="2553" width="14.88671875" style="3"/>
    <col min="2554" max="2554" width="3.6640625" style="3" customWidth="1"/>
    <col min="2555" max="2555" width="3.33203125" style="3" customWidth="1"/>
    <col min="2556" max="2556" width="16.33203125" style="3" customWidth="1"/>
    <col min="2557" max="2557" width="46.88671875" style="3" customWidth="1"/>
    <col min="2558" max="2558" width="1.44140625" style="3" customWidth="1"/>
    <col min="2559" max="2559" width="18.109375" style="3" bestFit="1" customWidth="1"/>
    <col min="2560" max="2560" width="1.6640625" style="3" customWidth="1"/>
    <col min="2561" max="2561" width="18.109375" style="3" bestFit="1" customWidth="1"/>
    <col min="2562" max="2562" width="7.6640625" style="3" customWidth="1"/>
    <col min="2563" max="2563" width="0" style="3" hidden="1" customWidth="1"/>
    <col min="2564" max="2565" width="16.44140625" style="3" bestFit="1" customWidth="1"/>
    <col min="2566" max="2809" width="14.88671875" style="3"/>
    <col min="2810" max="2810" width="3.6640625" style="3" customWidth="1"/>
    <col min="2811" max="2811" width="3.33203125" style="3" customWidth="1"/>
    <col min="2812" max="2812" width="16.33203125" style="3" customWidth="1"/>
    <col min="2813" max="2813" width="46.88671875" style="3" customWidth="1"/>
    <col min="2814" max="2814" width="1.44140625" style="3" customWidth="1"/>
    <col min="2815" max="2815" width="18.109375" style="3" bestFit="1" customWidth="1"/>
    <col min="2816" max="2816" width="1.6640625" style="3" customWidth="1"/>
    <col min="2817" max="2817" width="18.109375" style="3" bestFit="1" customWidth="1"/>
    <col min="2818" max="2818" width="7.6640625" style="3" customWidth="1"/>
    <col min="2819" max="2819" width="0" style="3" hidden="1" customWidth="1"/>
    <col min="2820" max="2821" width="16.44140625" style="3" bestFit="1" customWidth="1"/>
    <col min="2822" max="3065" width="14.88671875" style="3"/>
    <col min="3066" max="3066" width="3.6640625" style="3" customWidth="1"/>
    <col min="3067" max="3067" width="3.33203125" style="3" customWidth="1"/>
    <col min="3068" max="3068" width="16.33203125" style="3" customWidth="1"/>
    <col min="3069" max="3069" width="46.88671875" style="3" customWidth="1"/>
    <col min="3070" max="3070" width="1.44140625" style="3" customWidth="1"/>
    <col min="3071" max="3071" width="18.109375" style="3" bestFit="1" customWidth="1"/>
    <col min="3072" max="3072" width="1.6640625" style="3" customWidth="1"/>
    <col min="3073" max="3073" width="18.109375" style="3" bestFit="1" customWidth="1"/>
    <col min="3074" max="3074" width="7.6640625" style="3" customWidth="1"/>
    <col min="3075" max="3075" width="0" style="3" hidden="1" customWidth="1"/>
    <col min="3076" max="3077" width="16.44140625" style="3" bestFit="1" customWidth="1"/>
    <col min="3078" max="3321" width="14.88671875" style="3"/>
    <col min="3322" max="3322" width="3.6640625" style="3" customWidth="1"/>
    <col min="3323" max="3323" width="3.33203125" style="3" customWidth="1"/>
    <col min="3324" max="3324" width="16.33203125" style="3" customWidth="1"/>
    <col min="3325" max="3325" width="46.88671875" style="3" customWidth="1"/>
    <col min="3326" max="3326" width="1.44140625" style="3" customWidth="1"/>
    <col min="3327" max="3327" width="18.109375" style="3" bestFit="1" customWidth="1"/>
    <col min="3328" max="3328" width="1.6640625" style="3" customWidth="1"/>
    <col min="3329" max="3329" width="18.109375" style="3" bestFit="1" customWidth="1"/>
    <col min="3330" max="3330" width="7.6640625" style="3" customWidth="1"/>
    <col min="3331" max="3331" width="0" style="3" hidden="1" customWidth="1"/>
    <col min="3332" max="3333" width="16.44140625" style="3" bestFit="1" customWidth="1"/>
    <col min="3334" max="3577" width="14.88671875" style="3"/>
    <col min="3578" max="3578" width="3.6640625" style="3" customWidth="1"/>
    <col min="3579" max="3579" width="3.33203125" style="3" customWidth="1"/>
    <col min="3580" max="3580" width="16.33203125" style="3" customWidth="1"/>
    <col min="3581" max="3581" width="46.88671875" style="3" customWidth="1"/>
    <col min="3582" max="3582" width="1.44140625" style="3" customWidth="1"/>
    <col min="3583" max="3583" width="18.109375" style="3" bestFit="1" customWidth="1"/>
    <col min="3584" max="3584" width="1.6640625" style="3" customWidth="1"/>
    <col min="3585" max="3585" width="18.109375" style="3" bestFit="1" customWidth="1"/>
    <col min="3586" max="3586" width="7.6640625" style="3" customWidth="1"/>
    <col min="3587" max="3587" width="0" style="3" hidden="1" customWidth="1"/>
    <col min="3588" max="3589" width="16.44140625" style="3" bestFit="1" customWidth="1"/>
    <col min="3590" max="3833" width="14.88671875" style="3"/>
    <col min="3834" max="3834" width="3.6640625" style="3" customWidth="1"/>
    <col min="3835" max="3835" width="3.33203125" style="3" customWidth="1"/>
    <col min="3836" max="3836" width="16.33203125" style="3" customWidth="1"/>
    <col min="3837" max="3837" width="46.88671875" style="3" customWidth="1"/>
    <col min="3838" max="3838" width="1.44140625" style="3" customWidth="1"/>
    <col min="3839" max="3839" width="18.109375" style="3" bestFit="1" customWidth="1"/>
    <col min="3840" max="3840" width="1.6640625" style="3" customWidth="1"/>
    <col min="3841" max="3841" width="18.109375" style="3" bestFit="1" customWidth="1"/>
    <col min="3842" max="3842" width="7.6640625" style="3" customWidth="1"/>
    <col min="3843" max="3843" width="0" style="3" hidden="1" customWidth="1"/>
    <col min="3844" max="3845" width="16.44140625" style="3" bestFit="1" customWidth="1"/>
    <col min="3846" max="4089" width="14.88671875" style="3"/>
    <col min="4090" max="4090" width="3.6640625" style="3" customWidth="1"/>
    <col min="4091" max="4091" width="3.33203125" style="3" customWidth="1"/>
    <col min="4092" max="4092" width="16.33203125" style="3" customWidth="1"/>
    <col min="4093" max="4093" width="46.88671875" style="3" customWidth="1"/>
    <col min="4094" max="4094" width="1.44140625" style="3" customWidth="1"/>
    <col min="4095" max="4095" width="18.109375" style="3" bestFit="1" customWidth="1"/>
    <col min="4096" max="4096" width="1.6640625" style="3" customWidth="1"/>
    <col min="4097" max="4097" width="18.109375" style="3" bestFit="1" customWidth="1"/>
    <col min="4098" max="4098" width="7.6640625" style="3" customWidth="1"/>
    <col min="4099" max="4099" width="0" style="3" hidden="1" customWidth="1"/>
    <col min="4100" max="4101" width="16.44140625" style="3" bestFit="1" customWidth="1"/>
    <col min="4102" max="4345" width="14.88671875" style="3"/>
    <col min="4346" max="4346" width="3.6640625" style="3" customWidth="1"/>
    <col min="4347" max="4347" width="3.33203125" style="3" customWidth="1"/>
    <col min="4348" max="4348" width="16.33203125" style="3" customWidth="1"/>
    <col min="4349" max="4349" width="46.88671875" style="3" customWidth="1"/>
    <col min="4350" max="4350" width="1.44140625" style="3" customWidth="1"/>
    <col min="4351" max="4351" width="18.109375" style="3" bestFit="1" customWidth="1"/>
    <col min="4352" max="4352" width="1.6640625" style="3" customWidth="1"/>
    <col min="4353" max="4353" width="18.109375" style="3" bestFit="1" customWidth="1"/>
    <col min="4354" max="4354" width="7.6640625" style="3" customWidth="1"/>
    <col min="4355" max="4355" width="0" style="3" hidden="1" customWidth="1"/>
    <col min="4356" max="4357" width="16.44140625" style="3" bestFit="1" customWidth="1"/>
    <col min="4358" max="4601" width="14.88671875" style="3"/>
    <col min="4602" max="4602" width="3.6640625" style="3" customWidth="1"/>
    <col min="4603" max="4603" width="3.33203125" style="3" customWidth="1"/>
    <col min="4604" max="4604" width="16.33203125" style="3" customWidth="1"/>
    <col min="4605" max="4605" width="46.88671875" style="3" customWidth="1"/>
    <col min="4606" max="4606" width="1.44140625" style="3" customWidth="1"/>
    <col min="4607" max="4607" width="18.109375" style="3" bestFit="1" customWidth="1"/>
    <col min="4608" max="4608" width="1.6640625" style="3" customWidth="1"/>
    <col min="4609" max="4609" width="18.109375" style="3" bestFit="1" customWidth="1"/>
    <col min="4610" max="4610" width="7.6640625" style="3" customWidth="1"/>
    <col min="4611" max="4611" width="0" style="3" hidden="1" customWidth="1"/>
    <col min="4612" max="4613" width="16.44140625" style="3" bestFit="1" customWidth="1"/>
    <col min="4614" max="4857" width="14.88671875" style="3"/>
    <col min="4858" max="4858" width="3.6640625" style="3" customWidth="1"/>
    <col min="4859" max="4859" width="3.33203125" style="3" customWidth="1"/>
    <col min="4860" max="4860" width="16.33203125" style="3" customWidth="1"/>
    <col min="4861" max="4861" width="46.88671875" style="3" customWidth="1"/>
    <col min="4862" max="4862" width="1.44140625" style="3" customWidth="1"/>
    <col min="4863" max="4863" width="18.109375" style="3" bestFit="1" customWidth="1"/>
    <col min="4864" max="4864" width="1.6640625" style="3" customWidth="1"/>
    <col min="4865" max="4865" width="18.109375" style="3" bestFit="1" customWidth="1"/>
    <col min="4866" max="4866" width="7.6640625" style="3" customWidth="1"/>
    <col min="4867" max="4867" width="0" style="3" hidden="1" customWidth="1"/>
    <col min="4868" max="4869" width="16.44140625" style="3" bestFit="1" customWidth="1"/>
    <col min="4870" max="5113" width="14.88671875" style="3"/>
    <col min="5114" max="5114" width="3.6640625" style="3" customWidth="1"/>
    <col min="5115" max="5115" width="3.33203125" style="3" customWidth="1"/>
    <col min="5116" max="5116" width="16.33203125" style="3" customWidth="1"/>
    <col min="5117" max="5117" width="46.88671875" style="3" customWidth="1"/>
    <col min="5118" max="5118" width="1.44140625" style="3" customWidth="1"/>
    <col min="5119" max="5119" width="18.109375" style="3" bestFit="1" customWidth="1"/>
    <col min="5120" max="5120" width="1.6640625" style="3" customWidth="1"/>
    <col min="5121" max="5121" width="18.109375" style="3" bestFit="1" customWidth="1"/>
    <col min="5122" max="5122" width="7.6640625" style="3" customWidth="1"/>
    <col min="5123" max="5123" width="0" style="3" hidden="1" customWidth="1"/>
    <col min="5124" max="5125" width="16.44140625" style="3" bestFit="1" customWidth="1"/>
    <col min="5126" max="5369" width="14.88671875" style="3"/>
    <col min="5370" max="5370" width="3.6640625" style="3" customWidth="1"/>
    <col min="5371" max="5371" width="3.33203125" style="3" customWidth="1"/>
    <col min="5372" max="5372" width="16.33203125" style="3" customWidth="1"/>
    <col min="5373" max="5373" width="46.88671875" style="3" customWidth="1"/>
    <col min="5374" max="5374" width="1.44140625" style="3" customWidth="1"/>
    <col min="5375" max="5375" width="18.109375" style="3" bestFit="1" customWidth="1"/>
    <col min="5376" max="5376" width="1.6640625" style="3" customWidth="1"/>
    <col min="5377" max="5377" width="18.109375" style="3" bestFit="1" customWidth="1"/>
    <col min="5378" max="5378" width="7.6640625" style="3" customWidth="1"/>
    <col min="5379" max="5379" width="0" style="3" hidden="1" customWidth="1"/>
    <col min="5380" max="5381" width="16.44140625" style="3" bestFit="1" customWidth="1"/>
    <col min="5382" max="5625" width="14.88671875" style="3"/>
    <col min="5626" max="5626" width="3.6640625" style="3" customWidth="1"/>
    <col min="5627" max="5627" width="3.33203125" style="3" customWidth="1"/>
    <col min="5628" max="5628" width="16.33203125" style="3" customWidth="1"/>
    <col min="5629" max="5629" width="46.88671875" style="3" customWidth="1"/>
    <col min="5630" max="5630" width="1.44140625" style="3" customWidth="1"/>
    <col min="5631" max="5631" width="18.109375" style="3" bestFit="1" customWidth="1"/>
    <col min="5632" max="5632" width="1.6640625" style="3" customWidth="1"/>
    <col min="5633" max="5633" width="18.109375" style="3" bestFit="1" customWidth="1"/>
    <col min="5634" max="5634" width="7.6640625" style="3" customWidth="1"/>
    <col min="5635" max="5635" width="0" style="3" hidden="1" customWidth="1"/>
    <col min="5636" max="5637" width="16.44140625" style="3" bestFit="1" customWidth="1"/>
    <col min="5638" max="5881" width="14.88671875" style="3"/>
    <col min="5882" max="5882" width="3.6640625" style="3" customWidth="1"/>
    <col min="5883" max="5883" width="3.33203125" style="3" customWidth="1"/>
    <col min="5884" max="5884" width="16.33203125" style="3" customWidth="1"/>
    <col min="5885" max="5885" width="46.88671875" style="3" customWidth="1"/>
    <col min="5886" max="5886" width="1.44140625" style="3" customWidth="1"/>
    <col min="5887" max="5887" width="18.109375" style="3" bestFit="1" customWidth="1"/>
    <col min="5888" max="5888" width="1.6640625" style="3" customWidth="1"/>
    <col min="5889" max="5889" width="18.109375" style="3" bestFit="1" customWidth="1"/>
    <col min="5890" max="5890" width="7.6640625" style="3" customWidth="1"/>
    <col min="5891" max="5891" width="0" style="3" hidden="1" customWidth="1"/>
    <col min="5892" max="5893" width="16.44140625" style="3" bestFit="1" customWidth="1"/>
    <col min="5894" max="6137" width="14.88671875" style="3"/>
    <col min="6138" max="6138" width="3.6640625" style="3" customWidth="1"/>
    <col min="6139" max="6139" width="3.33203125" style="3" customWidth="1"/>
    <col min="6140" max="6140" width="16.33203125" style="3" customWidth="1"/>
    <col min="6141" max="6141" width="46.88671875" style="3" customWidth="1"/>
    <col min="6142" max="6142" width="1.44140625" style="3" customWidth="1"/>
    <col min="6143" max="6143" width="18.109375" style="3" bestFit="1" customWidth="1"/>
    <col min="6144" max="6144" width="1.6640625" style="3" customWidth="1"/>
    <col min="6145" max="6145" width="18.109375" style="3" bestFit="1" customWidth="1"/>
    <col min="6146" max="6146" width="7.6640625" style="3" customWidth="1"/>
    <col min="6147" max="6147" width="0" style="3" hidden="1" customWidth="1"/>
    <col min="6148" max="6149" width="16.44140625" style="3" bestFit="1" customWidth="1"/>
    <col min="6150" max="6393" width="14.88671875" style="3"/>
    <col min="6394" max="6394" width="3.6640625" style="3" customWidth="1"/>
    <col min="6395" max="6395" width="3.33203125" style="3" customWidth="1"/>
    <col min="6396" max="6396" width="16.33203125" style="3" customWidth="1"/>
    <col min="6397" max="6397" width="46.88671875" style="3" customWidth="1"/>
    <col min="6398" max="6398" width="1.44140625" style="3" customWidth="1"/>
    <col min="6399" max="6399" width="18.109375" style="3" bestFit="1" customWidth="1"/>
    <col min="6400" max="6400" width="1.6640625" style="3" customWidth="1"/>
    <col min="6401" max="6401" width="18.109375" style="3" bestFit="1" customWidth="1"/>
    <col min="6402" max="6402" width="7.6640625" style="3" customWidth="1"/>
    <col min="6403" max="6403" width="0" style="3" hidden="1" customWidth="1"/>
    <col min="6404" max="6405" width="16.44140625" style="3" bestFit="1" customWidth="1"/>
    <col min="6406" max="6649" width="14.88671875" style="3"/>
    <col min="6650" max="6650" width="3.6640625" style="3" customWidth="1"/>
    <col min="6651" max="6651" width="3.33203125" style="3" customWidth="1"/>
    <col min="6652" max="6652" width="16.33203125" style="3" customWidth="1"/>
    <col min="6653" max="6653" width="46.88671875" style="3" customWidth="1"/>
    <col min="6654" max="6654" width="1.44140625" style="3" customWidth="1"/>
    <col min="6655" max="6655" width="18.109375" style="3" bestFit="1" customWidth="1"/>
    <col min="6656" max="6656" width="1.6640625" style="3" customWidth="1"/>
    <col min="6657" max="6657" width="18.109375" style="3" bestFit="1" customWidth="1"/>
    <col min="6658" max="6658" width="7.6640625" style="3" customWidth="1"/>
    <col min="6659" max="6659" width="0" style="3" hidden="1" customWidth="1"/>
    <col min="6660" max="6661" width="16.44140625" style="3" bestFit="1" customWidth="1"/>
    <col min="6662" max="6905" width="14.88671875" style="3"/>
    <col min="6906" max="6906" width="3.6640625" style="3" customWidth="1"/>
    <col min="6907" max="6907" width="3.33203125" style="3" customWidth="1"/>
    <col min="6908" max="6908" width="16.33203125" style="3" customWidth="1"/>
    <col min="6909" max="6909" width="46.88671875" style="3" customWidth="1"/>
    <col min="6910" max="6910" width="1.44140625" style="3" customWidth="1"/>
    <col min="6911" max="6911" width="18.109375" style="3" bestFit="1" customWidth="1"/>
    <col min="6912" max="6912" width="1.6640625" style="3" customWidth="1"/>
    <col min="6913" max="6913" width="18.109375" style="3" bestFit="1" customWidth="1"/>
    <col min="6914" max="6914" width="7.6640625" style="3" customWidth="1"/>
    <col min="6915" max="6915" width="0" style="3" hidden="1" customWidth="1"/>
    <col min="6916" max="6917" width="16.44140625" style="3" bestFit="1" customWidth="1"/>
    <col min="6918" max="7161" width="14.88671875" style="3"/>
    <col min="7162" max="7162" width="3.6640625" style="3" customWidth="1"/>
    <col min="7163" max="7163" width="3.33203125" style="3" customWidth="1"/>
    <col min="7164" max="7164" width="16.33203125" style="3" customWidth="1"/>
    <col min="7165" max="7165" width="46.88671875" style="3" customWidth="1"/>
    <col min="7166" max="7166" width="1.44140625" style="3" customWidth="1"/>
    <col min="7167" max="7167" width="18.109375" style="3" bestFit="1" customWidth="1"/>
    <col min="7168" max="7168" width="1.6640625" style="3" customWidth="1"/>
    <col min="7169" max="7169" width="18.109375" style="3" bestFit="1" customWidth="1"/>
    <col min="7170" max="7170" width="7.6640625" style="3" customWidth="1"/>
    <col min="7171" max="7171" width="0" style="3" hidden="1" customWidth="1"/>
    <col min="7172" max="7173" width="16.44140625" style="3" bestFit="1" customWidth="1"/>
    <col min="7174" max="7417" width="14.88671875" style="3"/>
    <col min="7418" max="7418" width="3.6640625" style="3" customWidth="1"/>
    <col min="7419" max="7419" width="3.33203125" style="3" customWidth="1"/>
    <col min="7420" max="7420" width="16.33203125" style="3" customWidth="1"/>
    <col min="7421" max="7421" width="46.88671875" style="3" customWidth="1"/>
    <col min="7422" max="7422" width="1.44140625" style="3" customWidth="1"/>
    <col min="7423" max="7423" width="18.109375" style="3" bestFit="1" customWidth="1"/>
    <col min="7424" max="7424" width="1.6640625" style="3" customWidth="1"/>
    <col min="7425" max="7425" width="18.109375" style="3" bestFit="1" customWidth="1"/>
    <col min="7426" max="7426" width="7.6640625" style="3" customWidth="1"/>
    <col min="7427" max="7427" width="0" style="3" hidden="1" customWidth="1"/>
    <col min="7428" max="7429" width="16.44140625" style="3" bestFit="1" customWidth="1"/>
    <col min="7430" max="7673" width="14.88671875" style="3"/>
    <col min="7674" max="7674" width="3.6640625" style="3" customWidth="1"/>
    <col min="7675" max="7675" width="3.33203125" style="3" customWidth="1"/>
    <col min="7676" max="7676" width="16.33203125" style="3" customWidth="1"/>
    <col min="7677" max="7677" width="46.88671875" style="3" customWidth="1"/>
    <col min="7678" max="7678" width="1.44140625" style="3" customWidth="1"/>
    <col min="7679" max="7679" width="18.109375" style="3" bestFit="1" customWidth="1"/>
    <col min="7680" max="7680" width="1.6640625" style="3" customWidth="1"/>
    <col min="7681" max="7681" width="18.109375" style="3" bestFit="1" customWidth="1"/>
    <col min="7682" max="7682" width="7.6640625" style="3" customWidth="1"/>
    <col min="7683" max="7683" width="0" style="3" hidden="1" customWidth="1"/>
    <col min="7684" max="7685" width="16.44140625" style="3" bestFit="1" customWidth="1"/>
    <col min="7686" max="7929" width="14.88671875" style="3"/>
    <col min="7930" max="7930" width="3.6640625" style="3" customWidth="1"/>
    <col min="7931" max="7931" width="3.33203125" style="3" customWidth="1"/>
    <col min="7932" max="7932" width="16.33203125" style="3" customWidth="1"/>
    <col min="7933" max="7933" width="46.88671875" style="3" customWidth="1"/>
    <col min="7934" max="7934" width="1.44140625" style="3" customWidth="1"/>
    <col min="7935" max="7935" width="18.109375" style="3" bestFit="1" customWidth="1"/>
    <col min="7936" max="7936" width="1.6640625" style="3" customWidth="1"/>
    <col min="7937" max="7937" width="18.109375" style="3" bestFit="1" customWidth="1"/>
    <col min="7938" max="7938" width="7.6640625" style="3" customWidth="1"/>
    <col min="7939" max="7939" width="0" style="3" hidden="1" customWidth="1"/>
    <col min="7940" max="7941" width="16.44140625" style="3" bestFit="1" customWidth="1"/>
    <col min="7942" max="8185" width="14.88671875" style="3"/>
    <col min="8186" max="8186" width="3.6640625" style="3" customWidth="1"/>
    <col min="8187" max="8187" width="3.33203125" style="3" customWidth="1"/>
    <col min="8188" max="8188" width="16.33203125" style="3" customWidth="1"/>
    <col min="8189" max="8189" width="46.88671875" style="3" customWidth="1"/>
    <col min="8190" max="8190" width="1.44140625" style="3" customWidth="1"/>
    <col min="8191" max="8191" width="18.109375" style="3" bestFit="1" customWidth="1"/>
    <col min="8192" max="8192" width="1.6640625" style="3" customWidth="1"/>
    <col min="8193" max="8193" width="18.109375" style="3" bestFit="1" customWidth="1"/>
    <col min="8194" max="8194" width="7.6640625" style="3" customWidth="1"/>
    <col min="8195" max="8195" width="0" style="3" hidden="1" customWidth="1"/>
    <col min="8196" max="8197" width="16.44140625" style="3" bestFit="1" customWidth="1"/>
    <col min="8198" max="8441" width="14.88671875" style="3"/>
    <col min="8442" max="8442" width="3.6640625" style="3" customWidth="1"/>
    <col min="8443" max="8443" width="3.33203125" style="3" customWidth="1"/>
    <col min="8444" max="8444" width="16.33203125" style="3" customWidth="1"/>
    <col min="8445" max="8445" width="46.88671875" style="3" customWidth="1"/>
    <col min="8446" max="8446" width="1.44140625" style="3" customWidth="1"/>
    <col min="8447" max="8447" width="18.109375" style="3" bestFit="1" customWidth="1"/>
    <col min="8448" max="8448" width="1.6640625" style="3" customWidth="1"/>
    <col min="8449" max="8449" width="18.109375" style="3" bestFit="1" customWidth="1"/>
    <col min="8450" max="8450" width="7.6640625" style="3" customWidth="1"/>
    <col min="8451" max="8451" width="0" style="3" hidden="1" customWidth="1"/>
    <col min="8452" max="8453" width="16.44140625" style="3" bestFit="1" customWidth="1"/>
    <col min="8454" max="8697" width="14.88671875" style="3"/>
    <col min="8698" max="8698" width="3.6640625" style="3" customWidth="1"/>
    <col min="8699" max="8699" width="3.33203125" style="3" customWidth="1"/>
    <col min="8700" max="8700" width="16.33203125" style="3" customWidth="1"/>
    <col min="8701" max="8701" width="46.88671875" style="3" customWidth="1"/>
    <col min="8702" max="8702" width="1.44140625" style="3" customWidth="1"/>
    <col min="8703" max="8703" width="18.109375" style="3" bestFit="1" customWidth="1"/>
    <col min="8704" max="8704" width="1.6640625" style="3" customWidth="1"/>
    <col min="8705" max="8705" width="18.109375" style="3" bestFit="1" customWidth="1"/>
    <col min="8706" max="8706" width="7.6640625" style="3" customWidth="1"/>
    <col min="8707" max="8707" width="0" style="3" hidden="1" customWidth="1"/>
    <col min="8708" max="8709" width="16.44140625" style="3" bestFit="1" customWidth="1"/>
    <col min="8710" max="8953" width="14.88671875" style="3"/>
    <col min="8954" max="8954" width="3.6640625" style="3" customWidth="1"/>
    <col min="8955" max="8955" width="3.33203125" style="3" customWidth="1"/>
    <col min="8956" max="8956" width="16.33203125" style="3" customWidth="1"/>
    <col min="8957" max="8957" width="46.88671875" style="3" customWidth="1"/>
    <col min="8958" max="8958" width="1.44140625" style="3" customWidth="1"/>
    <col min="8959" max="8959" width="18.109375" style="3" bestFit="1" customWidth="1"/>
    <col min="8960" max="8960" width="1.6640625" style="3" customWidth="1"/>
    <col min="8961" max="8961" width="18.109375" style="3" bestFit="1" customWidth="1"/>
    <col min="8962" max="8962" width="7.6640625" style="3" customWidth="1"/>
    <col min="8963" max="8963" width="0" style="3" hidden="1" customWidth="1"/>
    <col min="8964" max="8965" width="16.44140625" style="3" bestFit="1" customWidth="1"/>
    <col min="8966" max="9209" width="14.88671875" style="3"/>
    <col min="9210" max="9210" width="3.6640625" style="3" customWidth="1"/>
    <col min="9211" max="9211" width="3.33203125" style="3" customWidth="1"/>
    <col min="9212" max="9212" width="16.33203125" style="3" customWidth="1"/>
    <col min="9213" max="9213" width="46.88671875" style="3" customWidth="1"/>
    <col min="9214" max="9214" width="1.44140625" style="3" customWidth="1"/>
    <col min="9215" max="9215" width="18.109375" style="3" bestFit="1" customWidth="1"/>
    <col min="9216" max="9216" width="1.6640625" style="3" customWidth="1"/>
    <col min="9217" max="9217" width="18.109375" style="3" bestFit="1" customWidth="1"/>
    <col min="9218" max="9218" width="7.6640625" style="3" customWidth="1"/>
    <col min="9219" max="9219" width="0" style="3" hidden="1" customWidth="1"/>
    <col min="9220" max="9221" width="16.44140625" style="3" bestFit="1" customWidth="1"/>
    <col min="9222" max="9465" width="14.88671875" style="3"/>
    <col min="9466" max="9466" width="3.6640625" style="3" customWidth="1"/>
    <col min="9467" max="9467" width="3.33203125" style="3" customWidth="1"/>
    <col min="9468" max="9468" width="16.33203125" style="3" customWidth="1"/>
    <col min="9469" max="9469" width="46.88671875" style="3" customWidth="1"/>
    <col min="9470" max="9470" width="1.44140625" style="3" customWidth="1"/>
    <col min="9471" max="9471" width="18.109375" style="3" bestFit="1" customWidth="1"/>
    <col min="9472" max="9472" width="1.6640625" style="3" customWidth="1"/>
    <col min="9473" max="9473" width="18.109375" style="3" bestFit="1" customWidth="1"/>
    <col min="9474" max="9474" width="7.6640625" style="3" customWidth="1"/>
    <col min="9475" max="9475" width="0" style="3" hidden="1" customWidth="1"/>
    <col min="9476" max="9477" width="16.44140625" style="3" bestFit="1" customWidth="1"/>
    <col min="9478" max="9721" width="14.88671875" style="3"/>
    <col min="9722" max="9722" width="3.6640625" style="3" customWidth="1"/>
    <col min="9723" max="9723" width="3.33203125" style="3" customWidth="1"/>
    <col min="9724" max="9724" width="16.33203125" style="3" customWidth="1"/>
    <col min="9725" max="9725" width="46.88671875" style="3" customWidth="1"/>
    <col min="9726" max="9726" width="1.44140625" style="3" customWidth="1"/>
    <col min="9727" max="9727" width="18.109375" style="3" bestFit="1" customWidth="1"/>
    <col min="9728" max="9728" width="1.6640625" style="3" customWidth="1"/>
    <col min="9729" max="9729" width="18.109375" style="3" bestFit="1" customWidth="1"/>
    <col min="9730" max="9730" width="7.6640625" style="3" customWidth="1"/>
    <col min="9731" max="9731" width="0" style="3" hidden="1" customWidth="1"/>
    <col min="9732" max="9733" width="16.44140625" style="3" bestFit="1" customWidth="1"/>
    <col min="9734" max="9977" width="14.88671875" style="3"/>
    <col min="9978" max="9978" width="3.6640625" style="3" customWidth="1"/>
    <col min="9979" max="9979" width="3.33203125" style="3" customWidth="1"/>
    <col min="9980" max="9980" width="16.33203125" style="3" customWidth="1"/>
    <col min="9981" max="9981" width="46.88671875" style="3" customWidth="1"/>
    <col min="9982" max="9982" width="1.44140625" style="3" customWidth="1"/>
    <col min="9983" max="9983" width="18.109375" style="3" bestFit="1" customWidth="1"/>
    <col min="9984" max="9984" width="1.6640625" style="3" customWidth="1"/>
    <col min="9985" max="9985" width="18.109375" style="3" bestFit="1" customWidth="1"/>
    <col min="9986" max="9986" width="7.6640625" style="3" customWidth="1"/>
    <col min="9987" max="9987" width="0" style="3" hidden="1" customWidth="1"/>
    <col min="9988" max="9989" width="16.44140625" style="3" bestFit="1" customWidth="1"/>
    <col min="9990" max="10233" width="14.88671875" style="3"/>
    <col min="10234" max="10234" width="3.6640625" style="3" customWidth="1"/>
    <col min="10235" max="10235" width="3.33203125" style="3" customWidth="1"/>
    <col min="10236" max="10236" width="16.33203125" style="3" customWidth="1"/>
    <col min="10237" max="10237" width="46.88671875" style="3" customWidth="1"/>
    <col min="10238" max="10238" width="1.44140625" style="3" customWidth="1"/>
    <col min="10239" max="10239" width="18.109375" style="3" bestFit="1" customWidth="1"/>
    <col min="10240" max="10240" width="1.6640625" style="3" customWidth="1"/>
    <col min="10241" max="10241" width="18.109375" style="3" bestFit="1" customWidth="1"/>
    <col min="10242" max="10242" width="7.6640625" style="3" customWidth="1"/>
    <col min="10243" max="10243" width="0" style="3" hidden="1" customWidth="1"/>
    <col min="10244" max="10245" width="16.44140625" style="3" bestFit="1" customWidth="1"/>
    <col min="10246" max="10489" width="14.88671875" style="3"/>
    <col min="10490" max="10490" width="3.6640625" style="3" customWidth="1"/>
    <col min="10491" max="10491" width="3.33203125" style="3" customWidth="1"/>
    <col min="10492" max="10492" width="16.33203125" style="3" customWidth="1"/>
    <col min="10493" max="10493" width="46.88671875" style="3" customWidth="1"/>
    <col min="10494" max="10494" width="1.44140625" style="3" customWidth="1"/>
    <col min="10495" max="10495" width="18.109375" style="3" bestFit="1" customWidth="1"/>
    <col min="10496" max="10496" width="1.6640625" style="3" customWidth="1"/>
    <col min="10497" max="10497" width="18.109375" style="3" bestFit="1" customWidth="1"/>
    <col min="10498" max="10498" width="7.6640625" style="3" customWidth="1"/>
    <col min="10499" max="10499" width="0" style="3" hidden="1" customWidth="1"/>
    <col min="10500" max="10501" width="16.44140625" style="3" bestFit="1" customWidth="1"/>
    <col min="10502" max="10745" width="14.88671875" style="3"/>
    <col min="10746" max="10746" width="3.6640625" style="3" customWidth="1"/>
    <col min="10747" max="10747" width="3.33203125" style="3" customWidth="1"/>
    <col min="10748" max="10748" width="16.33203125" style="3" customWidth="1"/>
    <col min="10749" max="10749" width="46.88671875" style="3" customWidth="1"/>
    <col min="10750" max="10750" width="1.44140625" style="3" customWidth="1"/>
    <col min="10751" max="10751" width="18.109375" style="3" bestFit="1" customWidth="1"/>
    <col min="10752" max="10752" width="1.6640625" style="3" customWidth="1"/>
    <col min="10753" max="10753" width="18.109375" style="3" bestFit="1" customWidth="1"/>
    <col min="10754" max="10754" width="7.6640625" style="3" customWidth="1"/>
    <col min="10755" max="10755" width="0" style="3" hidden="1" customWidth="1"/>
    <col min="10756" max="10757" width="16.44140625" style="3" bestFit="1" customWidth="1"/>
    <col min="10758" max="11001" width="14.88671875" style="3"/>
    <col min="11002" max="11002" width="3.6640625" style="3" customWidth="1"/>
    <col min="11003" max="11003" width="3.33203125" style="3" customWidth="1"/>
    <col min="11004" max="11004" width="16.33203125" style="3" customWidth="1"/>
    <col min="11005" max="11005" width="46.88671875" style="3" customWidth="1"/>
    <col min="11006" max="11006" width="1.44140625" style="3" customWidth="1"/>
    <col min="11007" max="11007" width="18.109375" style="3" bestFit="1" customWidth="1"/>
    <col min="11008" max="11008" width="1.6640625" style="3" customWidth="1"/>
    <col min="11009" max="11009" width="18.109375" style="3" bestFit="1" customWidth="1"/>
    <col min="11010" max="11010" width="7.6640625" style="3" customWidth="1"/>
    <col min="11011" max="11011" width="0" style="3" hidden="1" customWidth="1"/>
    <col min="11012" max="11013" width="16.44140625" style="3" bestFit="1" customWidth="1"/>
    <col min="11014" max="11257" width="14.88671875" style="3"/>
    <col min="11258" max="11258" width="3.6640625" style="3" customWidth="1"/>
    <col min="11259" max="11259" width="3.33203125" style="3" customWidth="1"/>
    <col min="11260" max="11260" width="16.33203125" style="3" customWidth="1"/>
    <col min="11261" max="11261" width="46.88671875" style="3" customWidth="1"/>
    <col min="11262" max="11262" width="1.44140625" style="3" customWidth="1"/>
    <col min="11263" max="11263" width="18.109375" style="3" bestFit="1" customWidth="1"/>
    <col min="11264" max="11264" width="1.6640625" style="3" customWidth="1"/>
    <col min="11265" max="11265" width="18.109375" style="3" bestFit="1" customWidth="1"/>
    <col min="11266" max="11266" width="7.6640625" style="3" customWidth="1"/>
    <col min="11267" max="11267" width="0" style="3" hidden="1" customWidth="1"/>
    <col min="11268" max="11269" width="16.44140625" style="3" bestFit="1" customWidth="1"/>
    <col min="11270" max="11513" width="14.88671875" style="3"/>
    <col min="11514" max="11514" width="3.6640625" style="3" customWidth="1"/>
    <col min="11515" max="11515" width="3.33203125" style="3" customWidth="1"/>
    <col min="11516" max="11516" width="16.33203125" style="3" customWidth="1"/>
    <col min="11517" max="11517" width="46.88671875" style="3" customWidth="1"/>
    <col min="11518" max="11518" width="1.44140625" style="3" customWidth="1"/>
    <col min="11519" max="11519" width="18.109375" style="3" bestFit="1" customWidth="1"/>
    <col min="11520" max="11520" width="1.6640625" style="3" customWidth="1"/>
    <col min="11521" max="11521" width="18.109375" style="3" bestFit="1" customWidth="1"/>
    <col min="11522" max="11522" width="7.6640625" style="3" customWidth="1"/>
    <col min="11523" max="11523" width="0" style="3" hidden="1" customWidth="1"/>
    <col min="11524" max="11525" width="16.44140625" style="3" bestFit="1" customWidth="1"/>
    <col min="11526" max="11769" width="14.88671875" style="3"/>
    <col min="11770" max="11770" width="3.6640625" style="3" customWidth="1"/>
    <col min="11771" max="11771" width="3.33203125" style="3" customWidth="1"/>
    <col min="11772" max="11772" width="16.33203125" style="3" customWidth="1"/>
    <col min="11773" max="11773" width="46.88671875" style="3" customWidth="1"/>
    <col min="11774" max="11774" width="1.44140625" style="3" customWidth="1"/>
    <col min="11775" max="11775" width="18.109375" style="3" bestFit="1" customWidth="1"/>
    <col min="11776" max="11776" width="1.6640625" style="3" customWidth="1"/>
    <col min="11777" max="11777" width="18.109375" style="3" bestFit="1" customWidth="1"/>
    <col min="11778" max="11778" width="7.6640625" style="3" customWidth="1"/>
    <col min="11779" max="11779" width="0" style="3" hidden="1" customWidth="1"/>
    <col min="11780" max="11781" width="16.44140625" style="3" bestFit="1" customWidth="1"/>
    <col min="11782" max="12025" width="14.88671875" style="3"/>
    <col min="12026" max="12026" width="3.6640625" style="3" customWidth="1"/>
    <col min="12027" max="12027" width="3.33203125" style="3" customWidth="1"/>
    <col min="12028" max="12028" width="16.33203125" style="3" customWidth="1"/>
    <col min="12029" max="12029" width="46.88671875" style="3" customWidth="1"/>
    <col min="12030" max="12030" width="1.44140625" style="3" customWidth="1"/>
    <col min="12031" max="12031" width="18.109375" style="3" bestFit="1" customWidth="1"/>
    <col min="12032" max="12032" width="1.6640625" style="3" customWidth="1"/>
    <col min="12033" max="12033" width="18.109375" style="3" bestFit="1" customWidth="1"/>
    <col min="12034" max="12034" width="7.6640625" style="3" customWidth="1"/>
    <col min="12035" max="12035" width="0" style="3" hidden="1" customWidth="1"/>
    <col min="12036" max="12037" width="16.44140625" style="3" bestFit="1" customWidth="1"/>
    <col min="12038" max="12281" width="14.88671875" style="3"/>
    <col min="12282" max="12282" width="3.6640625" style="3" customWidth="1"/>
    <col min="12283" max="12283" width="3.33203125" style="3" customWidth="1"/>
    <col min="12284" max="12284" width="16.33203125" style="3" customWidth="1"/>
    <col min="12285" max="12285" width="46.88671875" style="3" customWidth="1"/>
    <col min="12286" max="12286" width="1.44140625" style="3" customWidth="1"/>
    <col min="12287" max="12287" width="18.109375" style="3" bestFit="1" customWidth="1"/>
    <col min="12288" max="12288" width="1.6640625" style="3" customWidth="1"/>
    <col min="12289" max="12289" width="18.109375" style="3" bestFit="1" customWidth="1"/>
    <col min="12290" max="12290" width="7.6640625" style="3" customWidth="1"/>
    <col min="12291" max="12291" width="0" style="3" hidden="1" customWidth="1"/>
    <col min="12292" max="12293" width="16.44140625" style="3" bestFit="1" customWidth="1"/>
    <col min="12294" max="12537" width="14.88671875" style="3"/>
    <col min="12538" max="12538" width="3.6640625" style="3" customWidth="1"/>
    <col min="12539" max="12539" width="3.33203125" style="3" customWidth="1"/>
    <col min="12540" max="12540" width="16.33203125" style="3" customWidth="1"/>
    <col min="12541" max="12541" width="46.88671875" style="3" customWidth="1"/>
    <col min="12542" max="12542" width="1.44140625" style="3" customWidth="1"/>
    <col min="12543" max="12543" width="18.109375" style="3" bestFit="1" customWidth="1"/>
    <col min="12544" max="12544" width="1.6640625" style="3" customWidth="1"/>
    <col min="12545" max="12545" width="18.109375" style="3" bestFit="1" customWidth="1"/>
    <col min="12546" max="12546" width="7.6640625" style="3" customWidth="1"/>
    <col min="12547" max="12547" width="0" style="3" hidden="1" customWidth="1"/>
    <col min="12548" max="12549" width="16.44140625" style="3" bestFit="1" customWidth="1"/>
    <col min="12550" max="12793" width="14.88671875" style="3"/>
    <col min="12794" max="12794" width="3.6640625" style="3" customWidth="1"/>
    <col min="12795" max="12795" width="3.33203125" style="3" customWidth="1"/>
    <col min="12796" max="12796" width="16.33203125" style="3" customWidth="1"/>
    <col min="12797" max="12797" width="46.88671875" style="3" customWidth="1"/>
    <col min="12798" max="12798" width="1.44140625" style="3" customWidth="1"/>
    <col min="12799" max="12799" width="18.109375" style="3" bestFit="1" customWidth="1"/>
    <col min="12800" max="12800" width="1.6640625" style="3" customWidth="1"/>
    <col min="12801" max="12801" width="18.109375" style="3" bestFit="1" customWidth="1"/>
    <col min="12802" max="12802" width="7.6640625" style="3" customWidth="1"/>
    <col min="12803" max="12803" width="0" style="3" hidden="1" customWidth="1"/>
    <col min="12804" max="12805" width="16.44140625" style="3" bestFit="1" customWidth="1"/>
    <col min="12806" max="13049" width="14.88671875" style="3"/>
    <col min="13050" max="13050" width="3.6640625" style="3" customWidth="1"/>
    <col min="13051" max="13051" width="3.33203125" style="3" customWidth="1"/>
    <col min="13052" max="13052" width="16.33203125" style="3" customWidth="1"/>
    <col min="13053" max="13053" width="46.88671875" style="3" customWidth="1"/>
    <col min="13054" max="13054" width="1.44140625" style="3" customWidth="1"/>
    <col min="13055" max="13055" width="18.109375" style="3" bestFit="1" customWidth="1"/>
    <col min="13056" max="13056" width="1.6640625" style="3" customWidth="1"/>
    <col min="13057" max="13057" width="18.109375" style="3" bestFit="1" customWidth="1"/>
    <col min="13058" max="13058" width="7.6640625" style="3" customWidth="1"/>
    <col min="13059" max="13059" width="0" style="3" hidden="1" customWidth="1"/>
    <col min="13060" max="13061" width="16.44140625" style="3" bestFit="1" customWidth="1"/>
    <col min="13062" max="13305" width="14.88671875" style="3"/>
    <col min="13306" max="13306" width="3.6640625" style="3" customWidth="1"/>
    <col min="13307" max="13307" width="3.33203125" style="3" customWidth="1"/>
    <col min="13308" max="13308" width="16.33203125" style="3" customWidth="1"/>
    <col min="13309" max="13309" width="46.88671875" style="3" customWidth="1"/>
    <col min="13310" max="13310" width="1.44140625" style="3" customWidth="1"/>
    <col min="13311" max="13311" width="18.109375" style="3" bestFit="1" customWidth="1"/>
    <col min="13312" max="13312" width="1.6640625" style="3" customWidth="1"/>
    <col min="13313" max="13313" width="18.109375" style="3" bestFit="1" customWidth="1"/>
    <col min="13314" max="13314" width="7.6640625" style="3" customWidth="1"/>
    <col min="13315" max="13315" width="0" style="3" hidden="1" customWidth="1"/>
    <col min="13316" max="13317" width="16.44140625" style="3" bestFit="1" customWidth="1"/>
    <col min="13318" max="13561" width="14.88671875" style="3"/>
    <col min="13562" max="13562" width="3.6640625" style="3" customWidth="1"/>
    <col min="13563" max="13563" width="3.33203125" style="3" customWidth="1"/>
    <col min="13564" max="13564" width="16.33203125" style="3" customWidth="1"/>
    <col min="13565" max="13565" width="46.88671875" style="3" customWidth="1"/>
    <col min="13566" max="13566" width="1.44140625" style="3" customWidth="1"/>
    <col min="13567" max="13567" width="18.109375" style="3" bestFit="1" customWidth="1"/>
    <col min="13568" max="13568" width="1.6640625" style="3" customWidth="1"/>
    <col min="13569" max="13569" width="18.109375" style="3" bestFit="1" customWidth="1"/>
    <col min="13570" max="13570" width="7.6640625" style="3" customWidth="1"/>
    <col min="13571" max="13571" width="0" style="3" hidden="1" customWidth="1"/>
    <col min="13572" max="13573" width="16.44140625" style="3" bestFit="1" customWidth="1"/>
    <col min="13574" max="13817" width="14.88671875" style="3"/>
    <col min="13818" max="13818" width="3.6640625" style="3" customWidth="1"/>
    <col min="13819" max="13819" width="3.33203125" style="3" customWidth="1"/>
    <col min="13820" max="13820" width="16.33203125" style="3" customWidth="1"/>
    <col min="13821" max="13821" width="46.88671875" style="3" customWidth="1"/>
    <col min="13822" max="13822" width="1.44140625" style="3" customWidth="1"/>
    <col min="13823" max="13823" width="18.109375" style="3" bestFit="1" customWidth="1"/>
    <col min="13824" max="13824" width="1.6640625" style="3" customWidth="1"/>
    <col min="13825" max="13825" width="18.109375" style="3" bestFit="1" customWidth="1"/>
    <col min="13826" max="13826" width="7.6640625" style="3" customWidth="1"/>
    <col min="13827" max="13827" width="0" style="3" hidden="1" customWidth="1"/>
    <col min="13828" max="13829" width="16.44140625" style="3" bestFit="1" customWidth="1"/>
    <col min="13830" max="14073" width="14.88671875" style="3"/>
    <col min="14074" max="14074" width="3.6640625" style="3" customWidth="1"/>
    <col min="14075" max="14075" width="3.33203125" style="3" customWidth="1"/>
    <col min="14076" max="14076" width="16.33203125" style="3" customWidth="1"/>
    <col min="14077" max="14077" width="46.88671875" style="3" customWidth="1"/>
    <col min="14078" max="14078" width="1.44140625" style="3" customWidth="1"/>
    <col min="14079" max="14079" width="18.109375" style="3" bestFit="1" customWidth="1"/>
    <col min="14080" max="14080" width="1.6640625" style="3" customWidth="1"/>
    <col min="14081" max="14081" width="18.109375" style="3" bestFit="1" customWidth="1"/>
    <col min="14082" max="14082" width="7.6640625" style="3" customWidth="1"/>
    <col min="14083" max="14083" width="0" style="3" hidden="1" customWidth="1"/>
    <col min="14084" max="14085" width="16.44140625" style="3" bestFit="1" customWidth="1"/>
    <col min="14086" max="14329" width="14.88671875" style="3"/>
    <col min="14330" max="14330" width="3.6640625" style="3" customWidth="1"/>
    <col min="14331" max="14331" width="3.33203125" style="3" customWidth="1"/>
    <col min="14332" max="14332" width="16.33203125" style="3" customWidth="1"/>
    <col min="14333" max="14333" width="46.88671875" style="3" customWidth="1"/>
    <col min="14334" max="14334" width="1.44140625" style="3" customWidth="1"/>
    <col min="14335" max="14335" width="18.109375" style="3" bestFit="1" customWidth="1"/>
    <col min="14336" max="14336" width="1.6640625" style="3" customWidth="1"/>
    <col min="14337" max="14337" width="18.109375" style="3" bestFit="1" customWidth="1"/>
    <col min="14338" max="14338" width="7.6640625" style="3" customWidth="1"/>
    <col min="14339" max="14339" width="0" style="3" hidden="1" customWidth="1"/>
    <col min="14340" max="14341" width="16.44140625" style="3" bestFit="1" customWidth="1"/>
    <col min="14342" max="14585" width="14.88671875" style="3"/>
    <col min="14586" max="14586" width="3.6640625" style="3" customWidth="1"/>
    <col min="14587" max="14587" width="3.33203125" style="3" customWidth="1"/>
    <col min="14588" max="14588" width="16.33203125" style="3" customWidth="1"/>
    <col min="14589" max="14589" width="46.88671875" style="3" customWidth="1"/>
    <col min="14590" max="14590" width="1.44140625" style="3" customWidth="1"/>
    <col min="14591" max="14591" width="18.109375" style="3" bestFit="1" customWidth="1"/>
    <col min="14592" max="14592" width="1.6640625" style="3" customWidth="1"/>
    <col min="14593" max="14593" width="18.109375" style="3" bestFit="1" customWidth="1"/>
    <col min="14594" max="14594" width="7.6640625" style="3" customWidth="1"/>
    <col min="14595" max="14595" width="0" style="3" hidden="1" customWidth="1"/>
    <col min="14596" max="14597" width="16.44140625" style="3" bestFit="1" customWidth="1"/>
    <col min="14598" max="14841" width="14.88671875" style="3"/>
    <col min="14842" max="14842" width="3.6640625" style="3" customWidth="1"/>
    <col min="14843" max="14843" width="3.33203125" style="3" customWidth="1"/>
    <col min="14844" max="14844" width="16.33203125" style="3" customWidth="1"/>
    <col min="14845" max="14845" width="46.88671875" style="3" customWidth="1"/>
    <col min="14846" max="14846" width="1.44140625" style="3" customWidth="1"/>
    <col min="14847" max="14847" width="18.109375" style="3" bestFit="1" customWidth="1"/>
    <col min="14848" max="14848" width="1.6640625" style="3" customWidth="1"/>
    <col min="14849" max="14849" width="18.109375" style="3" bestFit="1" customWidth="1"/>
    <col min="14850" max="14850" width="7.6640625" style="3" customWidth="1"/>
    <col min="14851" max="14851" width="0" style="3" hidden="1" customWidth="1"/>
    <col min="14852" max="14853" width="16.44140625" style="3" bestFit="1" customWidth="1"/>
    <col min="14854" max="15097" width="14.88671875" style="3"/>
    <col min="15098" max="15098" width="3.6640625" style="3" customWidth="1"/>
    <col min="15099" max="15099" width="3.33203125" style="3" customWidth="1"/>
    <col min="15100" max="15100" width="16.33203125" style="3" customWidth="1"/>
    <col min="15101" max="15101" width="46.88671875" style="3" customWidth="1"/>
    <col min="15102" max="15102" width="1.44140625" style="3" customWidth="1"/>
    <col min="15103" max="15103" width="18.109375" style="3" bestFit="1" customWidth="1"/>
    <col min="15104" max="15104" width="1.6640625" style="3" customWidth="1"/>
    <col min="15105" max="15105" width="18.109375" style="3" bestFit="1" customWidth="1"/>
    <col min="15106" max="15106" width="7.6640625" style="3" customWidth="1"/>
    <col min="15107" max="15107" width="0" style="3" hidden="1" customWidth="1"/>
    <col min="15108" max="15109" width="16.44140625" style="3" bestFit="1" customWidth="1"/>
    <col min="15110" max="15353" width="14.88671875" style="3"/>
    <col min="15354" max="15354" width="3.6640625" style="3" customWidth="1"/>
    <col min="15355" max="15355" width="3.33203125" style="3" customWidth="1"/>
    <col min="15356" max="15356" width="16.33203125" style="3" customWidth="1"/>
    <col min="15357" max="15357" width="46.88671875" style="3" customWidth="1"/>
    <col min="15358" max="15358" width="1.44140625" style="3" customWidth="1"/>
    <col min="15359" max="15359" width="18.109375" style="3" bestFit="1" customWidth="1"/>
    <col min="15360" max="15360" width="1.6640625" style="3" customWidth="1"/>
    <col min="15361" max="15361" width="18.109375" style="3" bestFit="1" customWidth="1"/>
    <col min="15362" max="15362" width="7.6640625" style="3" customWidth="1"/>
    <col min="15363" max="15363" width="0" style="3" hidden="1" customWidth="1"/>
    <col min="15364" max="15365" width="16.44140625" style="3" bestFit="1" customWidth="1"/>
    <col min="15366" max="15609" width="14.88671875" style="3"/>
    <col min="15610" max="15610" width="3.6640625" style="3" customWidth="1"/>
    <col min="15611" max="15611" width="3.33203125" style="3" customWidth="1"/>
    <col min="15612" max="15612" width="16.33203125" style="3" customWidth="1"/>
    <col min="15613" max="15613" width="46.88671875" style="3" customWidth="1"/>
    <col min="15614" max="15614" width="1.44140625" style="3" customWidth="1"/>
    <col min="15615" max="15615" width="18.109375" style="3" bestFit="1" customWidth="1"/>
    <col min="15616" max="15616" width="1.6640625" style="3" customWidth="1"/>
    <col min="15617" max="15617" width="18.109375" style="3" bestFit="1" customWidth="1"/>
    <col min="15618" max="15618" width="7.6640625" style="3" customWidth="1"/>
    <col min="15619" max="15619" width="0" style="3" hidden="1" customWidth="1"/>
    <col min="15620" max="15621" width="16.44140625" style="3" bestFit="1" customWidth="1"/>
    <col min="15622" max="15865" width="14.88671875" style="3"/>
    <col min="15866" max="15866" width="3.6640625" style="3" customWidth="1"/>
    <col min="15867" max="15867" width="3.33203125" style="3" customWidth="1"/>
    <col min="15868" max="15868" width="16.33203125" style="3" customWidth="1"/>
    <col min="15869" max="15869" width="46.88671875" style="3" customWidth="1"/>
    <col min="15870" max="15870" width="1.44140625" style="3" customWidth="1"/>
    <col min="15871" max="15871" width="18.109375" style="3" bestFit="1" customWidth="1"/>
    <col min="15872" max="15872" width="1.6640625" style="3" customWidth="1"/>
    <col min="15873" max="15873" width="18.109375" style="3" bestFit="1" customWidth="1"/>
    <col min="15874" max="15874" width="7.6640625" style="3" customWidth="1"/>
    <col min="15875" max="15875" width="0" style="3" hidden="1" customWidth="1"/>
    <col min="15876" max="15877" width="16.44140625" style="3" bestFit="1" customWidth="1"/>
    <col min="15878" max="16121" width="14.88671875" style="3"/>
    <col min="16122" max="16122" width="3.6640625" style="3" customWidth="1"/>
    <col min="16123" max="16123" width="3.33203125" style="3" customWidth="1"/>
    <col min="16124" max="16124" width="16.33203125" style="3" customWidth="1"/>
    <col min="16125" max="16125" width="46.88671875" style="3" customWidth="1"/>
    <col min="16126" max="16126" width="1.44140625" style="3" customWidth="1"/>
    <col min="16127" max="16127" width="18.109375" style="3" bestFit="1" customWidth="1"/>
    <col min="16128" max="16128" width="1.6640625" style="3" customWidth="1"/>
    <col min="16129" max="16129" width="18.109375" style="3" bestFit="1" customWidth="1"/>
    <col min="16130" max="16130" width="7.6640625" style="3" customWidth="1"/>
    <col min="16131" max="16131" width="0" style="3" hidden="1" customWidth="1"/>
    <col min="16132" max="16133" width="16.44140625" style="3" bestFit="1" customWidth="1"/>
    <col min="16134" max="16384" width="14.88671875" style="3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/>
      <c r="B5" s="4"/>
      <c r="C5" s="4"/>
      <c r="D5" s="4"/>
      <c r="E5" s="4"/>
      <c r="F5" s="4"/>
      <c r="G5" s="4"/>
      <c r="H5" s="4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5" t="s">
        <v>0</v>
      </c>
      <c r="B7" s="5"/>
      <c r="C7" s="5"/>
      <c r="D7" s="5"/>
      <c r="E7" s="5"/>
      <c r="F7" s="5"/>
      <c r="G7" s="5"/>
      <c r="H7" s="5"/>
    </row>
    <row r="8" spans="1:8" x14ac:dyDescent="0.25">
      <c r="A8" s="5" t="s">
        <v>1</v>
      </c>
      <c r="B8" s="5"/>
      <c r="C8" s="5"/>
      <c r="D8" s="5"/>
      <c r="E8" s="5"/>
      <c r="F8" s="5"/>
      <c r="G8" s="5"/>
      <c r="H8" s="5"/>
    </row>
    <row r="9" spans="1:8" s="7" customFormat="1" hidden="1" x14ac:dyDescent="0.25">
      <c r="A9" s="1"/>
      <c r="B9" s="1"/>
      <c r="C9" s="1"/>
      <c r="D9" s="1"/>
      <c r="E9" s="1"/>
      <c r="F9" s="1"/>
      <c r="G9" s="1"/>
      <c r="H9" s="1"/>
    </row>
    <row r="10" spans="1:8" ht="6.75" customHeight="1" x14ac:dyDescent="0.25">
      <c r="A10" s="8"/>
      <c r="B10" s="8"/>
      <c r="C10" s="8"/>
      <c r="D10" s="8"/>
      <c r="E10" s="8"/>
      <c r="F10" s="9"/>
      <c r="G10" s="9"/>
      <c r="H10" s="8"/>
    </row>
    <row r="11" spans="1:8" ht="28.5" customHeight="1" x14ac:dyDescent="0.25">
      <c r="A11" s="10" t="s">
        <v>2</v>
      </c>
      <c r="B11" s="10"/>
      <c r="C11" s="11"/>
      <c r="D11" s="8"/>
      <c r="E11" s="11"/>
      <c r="F11" s="12" t="s">
        <v>3</v>
      </c>
      <c r="G11" s="12" t="s">
        <v>4</v>
      </c>
      <c r="H11" s="11"/>
    </row>
    <row r="12" spans="1:8" ht="15.9" customHeight="1" x14ac:dyDescent="0.25"/>
    <row r="13" spans="1:8" ht="15.9" customHeight="1" thickBot="1" x14ac:dyDescent="0.3">
      <c r="A13" s="15" t="s">
        <v>5</v>
      </c>
      <c r="B13" s="15"/>
      <c r="C13" s="16"/>
      <c r="D13" s="13" t="s">
        <v>6</v>
      </c>
      <c r="E13" s="16"/>
      <c r="F13" s="17">
        <f>F15+F16+F17+F18+F19+F20+F21+F22</f>
        <v>16036037.559999999</v>
      </c>
      <c r="G13" s="17">
        <f>G15+G16+G17+G18+G19+G20+G21+G22</f>
        <v>7251847.709999999</v>
      </c>
    </row>
    <row r="14" spans="1:8" ht="15.9" customHeight="1" thickBot="1" x14ac:dyDescent="0.3">
      <c r="A14" s="16"/>
      <c r="B14" s="16"/>
      <c r="C14" s="16"/>
      <c r="D14" s="8"/>
      <c r="E14" s="16"/>
    </row>
    <row r="15" spans="1:8" ht="15.9" customHeight="1" x14ac:dyDescent="0.25">
      <c r="A15" s="16"/>
      <c r="B15" s="18" t="s">
        <v>7</v>
      </c>
      <c r="C15" s="16"/>
      <c r="D15" s="19">
        <v>4</v>
      </c>
      <c r="E15" s="16"/>
      <c r="F15" s="20">
        <v>9915933.2799999993</v>
      </c>
      <c r="G15" s="20">
        <v>2044501.41</v>
      </c>
    </row>
    <row r="16" spans="1:8" ht="15.9" customHeight="1" x14ac:dyDescent="0.25">
      <c r="B16" s="21" t="s">
        <v>8</v>
      </c>
      <c r="C16" s="7"/>
      <c r="D16" s="22">
        <v>5</v>
      </c>
      <c r="E16" s="7"/>
      <c r="F16" s="23">
        <v>825905.46</v>
      </c>
      <c r="G16" s="23">
        <v>3182997.93</v>
      </c>
      <c r="H16" s="24"/>
    </row>
    <row r="17" spans="1:8" ht="15.9" customHeight="1" x14ac:dyDescent="0.25">
      <c r="B17" s="26" t="s">
        <v>9</v>
      </c>
      <c r="C17" s="1"/>
      <c r="D17" s="27">
        <v>6</v>
      </c>
      <c r="E17" s="1"/>
      <c r="F17" s="23">
        <f>925930.34+64323.73</f>
        <v>990254.07</v>
      </c>
      <c r="G17" s="23">
        <f>1036602.74+180276.42</f>
        <v>1216879.1599999999</v>
      </c>
      <c r="H17" s="1"/>
    </row>
    <row r="18" spans="1:8" ht="15.9" customHeight="1" x14ac:dyDescent="0.25">
      <c r="B18" s="26" t="s">
        <v>10</v>
      </c>
      <c r="C18" s="1"/>
      <c r="D18" s="27">
        <v>7</v>
      </c>
      <c r="E18" s="1"/>
      <c r="F18" s="23">
        <v>153956.13</v>
      </c>
      <c r="G18" s="23">
        <v>162455.01</v>
      </c>
      <c r="H18" s="1"/>
    </row>
    <row r="19" spans="1:8" ht="15.75" customHeight="1" x14ac:dyDescent="0.25">
      <c r="B19" s="26" t="s">
        <v>11</v>
      </c>
      <c r="C19" s="1"/>
      <c r="D19" s="27">
        <v>8</v>
      </c>
      <c r="E19" s="1"/>
      <c r="F19" s="28">
        <v>81236.7</v>
      </c>
      <c r="G19" s="28">
        <v>85439.85</v>
      </c>
      <c r="H19" s="1"/>
    </row>
    <row r="20" spans="1:8" ht="15.75" customHeight="1" x14ac:dyDescent="0.25">
      <c r="B20" s="26" t="s">
        <v>12</v>
      </c>
      <c r="C20" s="1"/>
      <c r="D20" s="27">
        <v>9</v>
      </c>
      <c r="E20" s="1"/>
      <c r="F20" s="28">
        <v>4068350.81</v>
      </c>
      <c r="G20" s="28">
        <v>559574.35</v>
      </c>
      <c r="H20" s="29"/>
    </row>
    <row r="21" spans="1:8" ht="16.5" customHeight="1" x14ac:dyDescent="0.25">
      <c r="B21" s="26" t="s">
        <v>13</v>
      </c>
      <c r="C21" s="1"/>
      <c r="D21" s="27"/>
      <c r="E21" s="1"/>
      <c r="F21" s="28">
        <v>0</v>
      </c>
      <c r="G21" s="28">
        <v>0</v>
      </c>
      <c r="H21" s="29"/>
    </row>
    <row r="22" spans="1:8" ht="15.9" customHeight="1" x14ac:dyDescent="0.25">
      <c r="B22" s="21" t="s">
        <v>14</v>
      </c>
      <c r="C22" s="7"/>
      <c r="D22" s="22"/>
      <c r="E22" s="7"/>
      <c r="F22" s="25">
        <v>401.11</v>
      </c>
      <c r="G22" s="25">
        <v>0</v>
      </c>
      <c r="H22" s="24"/>
    </row>
    <row r="23" spans="1:8" ht="15.9" customHeight="1" x14ac:dyDescent="0.25">
      <c r="H23" s="24"/>
    </row>
    <row r="24" spans="1:8" ht="15.9" customHeight="1" thickBot="1" x14ac:dyDescent="0.3">
      <c r="A24" s="15" t="s">
        <v>15</v>
      </c>
      <c r="B24" s="15"/>
      <c r="C24" s="16"/>
      <c r="D24" s="13"/>
      <c r="E24" s="16"/>
      <c r="F24" s="17">
        <f>F26+F31+F36</f>
        <v>11960710.559999999</v>
      </c>
      <c r="G24" s="17">
        <f>G26+G31+G36</f>
        <v>7786341.8499999996</v>
      </c>
    </row>
    <row r="25" spans="1:8" ht="15.9" customHeight="1" thickBot="1" x14ac:dyDescent="0.3">
      <c r="A25" s="15"/>
      <c r="B25" s="15"/>
      <c r="C25" s="16"/>
      <c r="D25" s="13"/>
      <c r="E25" s="16"/>
      <c r="F25" s="17"/>
      <c r="G25" s="17"/>
    </row>
    <row r="26" spans="1:8" ht="15.9" customHeight="1" thickBot="1" x14ac:dyDescent="0.3">
      <c r="A26" s="30" t="s">
        <v>16</v>
      </c>
      <c r="B26" s="30"/>
      <c r="C26" s="7"/>
      <c r="D26" s="13"/>
      <c r="E26" s="7"/>
      <c r="F26" s="17">
        <f>F27+F28+F29</f>
        <v>4956082.3899999997</v>
      </c>
      <c r="G26" s="17">
        <f>G27+G28+G29</f>
        <v>892837.76</v>
      </c>
      <c r="H26" s="24"/>
    </row>
    <row r="27" spans="1:8" ht="15.9" customHeight="1" x14ac:dyDescent="0.25">
      <c r="A27" s="7"/>
      <c r="B27" s="26" t="s">
        <v>17</v>
      </c>
      <c r="C27" s="1"/>
      <c r="D27" s="27">
        <v>10</v>
      </c>
      <c r="E27" s="1"/>
      <c r="F27" s="28">
        <v>4922584.8</v>
      </c>
      <c r="G27" s="28">
        <v>849476.42</v>
      </c>
      <c r="H27" s="1"/>
    </row>
    <row r="28" spans="1:8" ht="15.9" customHeight="1" x14ac:dyDescent="0.25">
      <c r="B28" s="26" t="s">
        <v>18</v>
      </c>
      <c r="C28" s="1"/>
      <c r="D28" s="27">
        <v>11</v>
      </c>
      <c r="E28" s="1"/>
      <c r="F28" s="28">
        <v>20110.97</v>
      </c>
      <c r="G28" s="28">
        <v>20090.97</v>
      </c>
      <c r="H28" s="1"/>
    </row>
    <row r="29" spans="1:8" ht="15.9" customHeight="1" x14ac:dyDescent="0.25">
      <c r="B29" s="26" t="s">
        <v>19</v>
      </c>
      <c r="C29" s="1"/>
      <c r="D29" s="27">
        <v>12</v>
      </c>
      <c r="E29" s="1"/>
      <c r="F29" s="28">
        <v>13386.62</v>
      </c>
      <c r="G29" s="28">
        <v>23270.37</v>
      </c>
      <c r="H29" s="1"/>
    </row>
    <row r="30" spans="1:8" ht="15.9" customHeight="1" x14ac:dyDescent="0.25">
      <c r="B30" s="1"/>
      <c r="C30" s="1"/>
      <c r="D30" s="4"/>
      <c r="E30" s="1"/>
      <c r="F30" s="31"/>
      <c r="G30" s="31"/>
      <c r="H30" s="1"/>
    </row>
    <row r="31" spans="1:8" ht="15.9" customHeight="1" thickBot="1" x14ac:dyDescent="0.3">
      <c r="A31" s="30" t="s">
        <v>20</v>
      </c>
      <c r="B31" s="30"/>
      <c r="C31" s="7"/>
      <c r="D31" s="13">
        <v>13</v>
      </c>
      <c r="E31" s="7"/>
      <c r="F31" s="32">
        <f>F32+F33+F34</f>
        <v>4070937.3799999994</v>
      </c>
      <c r="G31" s="32">
        <f>G32+G33+G34</f>
        <v>4945880.7700000005</v>
      </c>
      <c r="H31" s="24"/>
    </row>
    <row r="32" spans="1:8" ht="15.9" customHeight="1" x14ac:dyDescent="0.25">
      <c r="B32" s="33" t="s">
        <v>21</v>
      </c>
      <c r="C32" s="7"/>
      <c r="D32" s="22"/>
      <c r="E32" s="7"/>
      <c r="F32" s="34">
        <v>10575126.34</v>
      </c>
      <c r="G32" s="34">
        <v>10560310.4</v>
      </c>
      <c r="H32" s="24"/>
    </row>
    <row r="33" spans="1:8" ht="15.9" customHeight="1" x14ac:dyDescent="0.25">
      <c r="B33" s="35" t="s">
        <v>22</v>
      </c>
      <c r="C33" s="7"/>
      <c r="D33" s="36"/>
      <c r="E33" s="7"/>
      <c r="F33" s="37">
        <v>-6197453.8600000003</v>
      </c>
      <c r="G33" s="37">
        <v>-5307694.53</v>
      </c>
      <c r="H33" s="24"/>
    </row>
    <row r="34" spans="1:8" ht="15.9" customHeight="1" x14ac:dyDescent="0.25">
      <c r="B34" s="35" t="s">
        <v>23</v>
      </c>
      <c r="C34" s="7"/>
      <c r="D34" s="36"/>
      <c r="E34" s="7"/>
      <c r="F34" s="37">
        <v>-306735.09999999998</v>
      </c>
      <c r="G34" s="37">
        <v>-306735.09999999998</v>
      </c>
      <c r="H34" s="24"/>
    </row>
    <row r="35" spans="1:8" ht="15.9" customHeight="1" x14ac:dyDescent="0.25">
      <c r="B35" s="7"/>
      <c r="C35" s="7"/>
      <c r="D35" s="8"/>
      <c r="E35" s="7"/>
      <c r="F35" s="6"/>
      <c r="G35" s="6"/>
      <c r="H35" s="24"/>
    </row>
    <row r="36" spans="1:8" ht="15.9" customHeight="1" thickBot="1" x14ac:dyDescent="0.3">
      <c r="A36" s="30" t="s">
        <v>24</v>
      </c>
      <c r="B36" s="30"/>
      <c r="C36" s="7"/>
      <c r="D36" s="13">
        <v>14</v>
      </c>
      <c r="E36" s="7"/>
      <c r="F36" s="17">
        <f>F37+F38</f>
        <v>2933690.7899999996</v>
      </c>
      <c r="G36" s="17">
        <f>G37+G38</f>
        <v>1947623.3199999998</v>
      </c>
      <c r="H36" s="24"/>
    </row>
    <row r="37" spans="1:8" ht="15.75" customHeight="1" x14ac:dyDescent="0.25">
      <c r="B37" s="33" t="s">
        <v>25</v>
      </c>
      <c r="C37" s="7"/>
      <c r="D37" s="22"/>
      <c r="E37" s="7"/>
      <c r="F37" s="34">
        <v>4631278.5599999996</v>
      </c>
      <c r="G37" s="34">
        <v>2870297.57</v>
      </c>
      <c r="H37" s="24"/>
    </row>
    <row r="38" spans="1:8" ht="15.9" customHeight="1" x14ac:dyDescent="0.25">
      <c r="B38" s="35" t="s">
        <v>26</v>
      </c>
      <c r="C38" s="7"/>
      <c r="D38" s="36"/>
      <c r="E38" s="7"/>
      <c r="F38" s="37">
        <v>-1697587.77</v>
      </c>
      <c r="G38" s="37">
        <v>-922674.25</v>
      </c>
      <c r="H38" s="24"/>
    </row>
    <row r="39" spans="1:8" ht="15.9" customHeight="1" x14ac:dyDescent="0.25">
      <c r="B39" s="7"/>
      <c r="C39" s="7"/>
      <c r="D39" s="8"/>
      <c r="E39" s="7"/>
      <c r="F39" s="39"/>
      <c r="G39" s="39"/>
      <c r="H39" s="40"/>
    </row>
    <row r="40" spans="1:8" ht="15.9" hidden="1" customHeight="1" x14ac:dyDescent="0.25">
      <c r="F40" s="39"/>
      <c r="G40" s="39"/>
      <c r="H40" s="40"/>
    </row>
    <row r="41" spans="1:8" ht="15.9" customHeight="1" thickBot="1" x14ac:dyDescent="0.3">
      <c r="A41" s="41" t="s">
        <v>27</v>
      </c>
      <c r="B41" s="41"/>
      <c r="C41" s="8"/>
      <c r="D41" s="13"/>
      <c r="E41" s="8"/>
      <c r="F41" s="42">
        <f>F13+F24</f>
        <v>27996748.119999997</v>
      </c>
      <c r="G41" s="42">
        <f>G13+G24</f>
        <v>15038189.559999999</v>
      </c>
      <c r="H41" s="24"/>
    </row>
    <row r="42" spans="1:8" s="43" customFormat="1" x14ac:dyDescent="0.25">
      <c r="B42" s="44"/>
      <c r="C42" s="44"/>
      <c r="D42" s="45"/>
      <c r="E42" s="44"/>
      <c r="F42" s="46"/>
      <c r="G42" s="47">
        <v>1859007.72</v>
      </c>
      <c r="H42" s="47">
        <v>1859007.72</v>
      </c>
    </row>
    <row r="43" spans="1:8" s="43" customFormat="1" ht="24" customHeight="1" x14ac:dyDescent="0.25">
      <c r="B43" s="44"/>
      <c r="C43" s="44"/>
      <c r="D43" s="45"/>
      <c r="E43" s="44"/>
      <c r="F43" s="47"/>
      <c r="G43" s="47">
        <f>G41+G42</f>
        <v>16897197.279999997</v>
      </c>
      <c r="H43" s="47">
        <f t="shared" ref="H43" si="0">H41+H42</f>
        <v>1859007.72</v>
      </c>
    </row>
    <row r="44" spans="1:8" ht="33.75" customHeight="1" thickBot="1" x14ac:dyDescent="0.3">
      <c r="A44" s="48" t="s">
        <v>28</v>
      </c>
      <c r="B44" s="48"/>
      <c r="C44" s="11"/>
      <c r="D44" s="13"/>
      <c r="E44" s="11"/>
      <c r="F44" s="49" t="s">
        <v>3</v>
      </c>
      <c r="G44" s="49" t="s">
        <v>4</v>
      </c>
      <c r="H44" s="11"/>
    </row>
    <row r="45" spans="1:8" ht="15.9" customHeight="1" x14ac:dyDescent="0.25"/>
    <row r="46" spans="1:8" ht="15.9" customHeight="1" thickBot="1" x14ac:dyDescent="0.3">
      <c r="A46" s="15" t="s">
        <v>5</v>
      </c>
      <c r="B46" s="15"/>
      <c r="C46" s="16"/>
      <c r="D46" s="13"/>
      <c r="E46" s="16"/>
      <c r="F46" s="17">
        <f>F48+F49+F50+F51+F52+F53</f>
        <v>7234456.5899999999</v>
      </c>
      <c r="G46" s="17">
        <f>G48+G49+G50+G51+G52+G53</f>
        <v>5193501.1000000006</v>
      </c>
    </row>
    <row r="47" spans="1:8" ht="15.9" customHeight="1" thickBot="1" x14ac:dyDescent="0.3">
      <c r="A47" s="16"/>
      <c r="B47" s="16"/>
      <c r="C47" s="16"/>
      <c r="D47" s="8"/>
      <c r="E47" s="16"/>
      <c r="F47" s="50"/>
      <c r="G47" s="50"/>
    </row>
    <row r="48" spans="1:8" ht="15.9" customHeight="1" x14ac:dyDescent="0.25">
      <c r="A48" s="16"/>
      <c r="B48" s="18" t="s">
        <v>29</v>
      </c>
      <c r="C48" s="16"/>
      <c r="D48" s="19">
        <v>15</v>
      </c>
      <c r="E48" s="16"/>
      <c r="F48" s="20">
        <v>709452.82</v>
      </c>
      <c r="G48" s="20">
        <v>1501629.4399999999</v>
      </c>
    </row>
    <row r="49" spans="1:8" ht="15.9" customHeight="1" x14ac:dyDescent="0.25">
      <c r="B49" s="21" t="s">
        <v>30</v>
      </c>
      <c r="C49" s="7"/>
      <c r="D49" s="22">
        <v>16</v>
      </c>
      <c r="E49" s="7"/>
      <c r="F49" s="23">
        <v>1888307.5</v>
      </c>
      <c r="G49" s="23">
        <v>735898.14</v>
      </c>
      <c r="H49" s="24"/>
    </row>
    <row r="50" spans="1:8" ht="15.9" customHeight="1" x14ac:dyDescent="0.25">
      <c r="B50" s="21" t="s">
        <v>31</v>
      </c>
      <c r="C50" s="7"/>
      <c r="D50" s="22">
        <v>17</v>
      </c>
      <c r="E50" s="7"/>
      <c r="F50" s="23">
        <f>587946.83+118432.74</f>
        <v>706379.57</v>
      </c>
      <c r="G50" s="23">
        <f>484265.08+115741.95</f>
        <v>600007.03</v>
      </c>
      <c r="H50" s="24"/>
    </row>
    <row r="51" spans="1:8" ht="15.9" customHeight="1" x14ac:dyDescent="0.25">
      <c r="B51" s="21" t="s">
        <v>32</v>
      </c>
      <c r="C51" s="7"/>
      <c r="D51" s="22">
        <v>18</v>
      </c>
      <c r="E51" s="7"/>
      <c r="F51" s="23">
        <v>3897013.7</v>
      </c>
      <c r="G51" s="23">
        <v>2337538.13</v>
      </c>
      <c r="H51" s="24"/>
    </row>
    <row r="52" spans="1:8" ht="15.9" customHeight="1" x14ac:dyDescent="0.25">
      <c r="B52" s="21" t="s">
        <v>33</v>
      </c>
      <c r="C52" s="7"/>
      <c r="D52" s="22">
        <v>19</v>
      </c>
      <c r="E52" s="7"/>
      <c r="F52" s="23">
        <v>33303</v>
      </c>
      <c r="G52" s="23">
        <v>18064.45</v>
      </c>
      <c r="H52" s="24"/>
    </row>
    <row r="53" spans="1:8" ht="15.9" customHeight="1" x14ac:dyDescent="0.25">
      <c r="B53" s="21" t="s">
        <v>34</v>
      </c>
      <c r="C53" s="7"/>
      <c r="D53" s="22"/>
      <c r="E53" s="7"/>
      <c r="F53" s="25">
        <v>0</v>
      </c>
      <c r="G53" s="25">
        <v>363.91</v>
      </c>
      <c r="H53" s="24"/>
    </row>
    <row r="54" spans="1:8" ht="15.9" hidden="1" customHeight="1" x14ac:dyDescent="0.25">
      <c r="B54" s="7"/>
      <c r="C54" s="7"/>
      <c r="D54" s="8"/>
      <c r="E54" s="7"/>
      <c r="H54" s="24"/>
    </row>
    <row r="55" spans="1:8" ht="15.9" customHeight="1" x14ac:dyDescent="0.25">
      <c r="B55" s="7"/>
      <c r="C55" s="7"/>
      <c r="D55" s="8"/>
      <c r="E55" s="7"/>
      <c r="H55" s="24"/>
    </row>
    <row r="56" spans="1:8" ht="15.9" customHeight="1" thickBot="1" x14ac:dyDescent="0.3">
      <c r="A56" s="15" t="s">
        <v>15</v>
      </c>
      <c r="B56" s="15"/>
      <c r="C56" s="16"/>
      <c r="D56" s="13"/>
      <c r="E56" s="16"/>
      <c r="F56" s="17">
        <f>F58+F59</f>
        <v>7013584.7999999998</v>
      </c>
      <c r="G56" s="17">
        <f>G58+G59</f>
        <v>3116707.25</v>
      </c>
    </row>
    <row r="57" spans="1:8" ht="15.9" customHeight="1" thickBot="1" x14ac:dyDescent="0.3">
      <c r="A57" s="16"/>
      <c r="B57" s="15"/>
      <c r="C57" s="16"/>
      <c r="D57" s="13"/>
      <c r="E57" s="16"/>
      <c r="F57" s="17"/>
      <c r="G57" s="17"/>
    </row>
    <row r="58" spans="1:8" ht="15.9" customHeight="1" x14ac:dyDescent="0.25">
      <c r="A58" s="16"/>
      <c r="B58" s="21" t="s">
        <v>35</v>
      </c>
      <c r="C58" s="7"/>
      <c r="D58" s="22">
        <v>20</v>
      </c>
      <c r="E58" s="7"/>
      <c r="F58" s="25">
        <v>2091000</v>
      </c>
      <c r="G58" s="25">
        <v>2267230.83</v>
      </c>
      <c r="H58" s="24"/>
    </row>
    <row r="59" spans="1:8" ht="15.9" customHeight="1" x14ac:dyDescent="0.25">
      <c r="A59" s="16"/>
      <c r="B59" s="21" t="s">
        <v>36</v>
      </c>
      <c r="C59" s="7"/>
      <c r="D59" s="22">
        <v>21</v>
      </c>
      <c r="E59" s="7"/>
      <c r="F59" s="25">
        <v>4922584.8</v>
      </c>
      <c r="G59" s="25">
        <v>849476.42</v>
      </c>
      <c r="H59" s="24"/>
    </row>
    <row r="60" spans="1:8" ht="15.9" customHeight="1" x14ac:dyDescent="0.25">
      <c r="H60" s="24"/>
    </row>
    <row r="61" spans="1:8" ht="15.9" customHeight="1" thickBot="1" x14ac:dyDescent="0.3">
      <c r="A61" s="30" t="s">
        <v>37</v>
      </c>
      <c r="B61" s="51"/>
      <c r="D61" s="52"/>
      <c r="F61" s="17">
        <f>F63+F65+F67</f>
        <v>13748706.73</v>
      </c>
      <c r="G61" s="17">
        <f>G63+G65+G67</f>
        <v>6727981.2099999972</v>
      </c>
      <c r="H61" s="24"/>
    </row>
    <row r="62" spans="1:8" ht="15.9" customHeight="1" thickBot="1" x14ac:dyDescent="0.3">
      <c r="A62" s="7"/>
      <c r="F62" s="17"/>
      <c r="G62" s="17"/>
      <c r="H62" s="24"/>
    </row>
    <row r="63" spans="1:8" ht="15.9" customHeight="1" x14ac:dyDescent="0.25">
      <c r="A63" s="7"/>
      <c r="B63" s="33" t="s">
        <v>38</v>
      </c>
      <c r="C63" s="7"/>
      <c r="D63" s="22">
        <v>22</v>
      </c>
      <c r="E63" s="7"/>
      <c r="F63" s="53">
        <v>50000</v>
      </c>
      <c r="G63" s="53">
        <v>50000</v>
      </c>
      <c r="H63" s="24"/>
    </row>
    <row r="64" spans="1:8" ht="15.9" hidden="1" customHeight="1" x14ac:dyDescent="0.25">
      <c r="F64" s="2">
        <v>2300000</v>
      </c>
      <c r="G64" s="2">
        <v>2300000</v>
      </c>
      <c r="H64" s="24"/>
    </row>
    <row r="65" spans="1:8" ht="15.9" customHeight="1" x14ac:dyDescent="0.25">
      <c r="A65" s="7"/>
      <c r="B65" s="21" t="s">
        <v>39</v>
      </c>
      <c r="C65" s="7"/>
      <c r="D65" s="22"/>
      <c r="E65" s="7"/>
      <c r="F65" s="53">
        <v>13698706.73</v>
      </c>
      <c r="G65" s="53">
        <f>6204559.81-50000+'DRE 2020'!E41</f>
        <v>6677981.2099999972</v>
      </c>
      <c r="H65" s="24"/>
    </row>
    <row r="66" spans="1:8" ht="15.9" hidden="1" customHeight="1" x14ac:dyDescent="0.25">
      <c r="F66" s="2">
        <v>68224.09</v>
      </c>
      <c r="G66" s="2">
        <v>68224.09</v>
      </c>
      <c r="H66" s="24"/>
    </row>
    <row r="67" spans="1:8" ht="15.9" hidden="1" customHeight="1" x14ac:dyDescent="0.25">
      <c r="A67" s="7"/>
      <c r="B67" s="21"/>
      <c r="C67" s="7"/>
      <c r="D67" s="22"/>
      <c r="E67" s="7"/>
      <c r="F67" s="53"/>
      <c r="G67" s="53"/>
      <c r="H67" s="24"/>
    </row>
    <row r="68" spans="1:8" ht="15.9" hidden="1" customHeight="1" x14ac:dyDescent="0.25">
      <c r="H68" s="24"/>
    </row>
    <row r="69" spans="1:8" ht="15.9" hidden="1" customHeight="1" x14ac:dyDescent="0.25">
      <c r="A69" s="7"/>
      <c r="B69" s="21" t="s">
        <v>40</v>
      </c>
      <c r="C69" s="7"/>
      <c r="D69" s="8"/>
      <c r="E69" s="7"/>
      <c r="F69" s="17">
        <f>F46+F56+F61</f>
        <v>27996748.120000001</v>
      </c>
      <c r="G69" s="17">
        <f>G46+G56+G61</f>
        <v>15038189.559999999</v>
      </c>
      <c r="H69" s="24"/>
    </row>
    <row r="70" spans="1:8" ht="15.9" hidden="1" customHeight="1" x14ac:dyDescent="0.25">
      <c r="H70" s="24"/>
    </row>
    <row r="71" spans="1:8" ht="15.9" hidden="1" customHeight="1" x14ac:dyDescent="0.25">
      <c r="B71" s="54" t="s">
        <v>41</v>
      </c>
      <c r="D71" s="55"/>
      <c r="F71" s="37">
        <v>0</v>
      </c>
      <c r="G71" s="37">
        <v>0</v>
      </c>
      <c r="H71" s="24"/>
    </row>
    <row r="72" spans="1:8" ht="15.9" hidden="1" customHeight="1" x14ac:dyDescent="0.25">
      <c r="B72" s="21" t="s">
        <v>42</v>
      </c>
      <c r="C72" s="7"/>
      <c r="D72" s="8"/>
      <c r="E72" s="7"/>
      <c r="F72" s="56"/>
      <c r="G72" s="56"/>
      <c r="H72" s="24"/>
    </row>
    <row r="73" spans="1:8" ht="15.9" hidden="1" customHeight="1" x14ac:dyDescent="0.25">
      <c r="B73" s="3" t="s">
        <v>43</v>
      </c>
      <c r="F73" s="56"/>
      <c r="G73" s="56"/>
      <c r="H73" s="24"/>
    </row>
    <row r="74" spans="1:8" ht="15.9" customHeight="1" x14ac:dyDescent="0.25">
      <c r="F74" s="56"/>
      <c r="G74" s="56"/>
      <c r="H74" s="24"/>
    </row>
    <row r="75" spans="1:8" ht="15.9" customHeight="1" thickBot="1" x14ac:dyDescent="0.3">
      <c r="A75" s="30" t="s">
        <v>44</v>
      </c>
      <c r="B75" s="30"/>
      <c r="C75" s="7"/>
      <c r="D75" s="13"/>
      <c r="E75" s="7"/>
      <c r="F75" s="17">
        <f>F46+F56+F61</f>
        <v>27996748.120000001</v>
      </c>
      <c r="G75" s="17">
        <f>G46+G56+G61</f>
        <v>15038189.559999999</v>
      </c>
      <c r="H75" s="24"/>
    </row>
    <row r="76" spans="1:8" ht="6" customHeight="1" x14ac:dyDescent="0.25"/>
    <row r="77" spans="1:8" ht="15.9" customHeight="1" x14ac:dyDescent="0.25">
      <c r="A77" s="57" t="s">
        <v>45</v>
      </c>
      <c r="B77" s="57"/>
      <c r="C77" s="57"/>
      <c r="D77" s="57"/>
      <c r="E77" s="57"/>
      <c r="F77" s="57"/>
      <c r="G77" s="57"/>
      <c r="H77" s="57"/>
    </row>
    <row r="78" spans="1:8" s="43" customFormat="1" ht="15.9" customHeight="1" x14ac:dyDescent="0.25">
      <c r="A78" s="58"/>
      <c r="B78" s="58"/>
      <c r="C78" s="58"/>
      <c r="D78" s="58"/>
      <c r="E78" s="58"/>
      <c r="F78" s="46"/>
      <c r="G78" s="46"/>
      <c r="H78" s="46"/>
    </row>
    <row r="79" spans="1:8" s="43" customFormat="1" ht="15.9" customHeight="1" x14ac:dyDescent="0.25">
      <c r="A79" s="58"/>
      <c r="B79" s="59">
        <f>G41-G75</f>
        <v>0</v>
      </c>
      <c r="C79" s="58"/>
      <c r="D79" s="58"/>
      <c r="E79" s="58"/>
      <c r="F79" s="46"/>
      <c r="G79" s="46"/>
      <c r="H79" s="46"/>
    </row>
    <row r="80" spans="1:8" s="43" customFormat="1" ht="15.9" customHeight="1" x14ac:dyDescent="0.25">
      <c r="A80" s="58"/>
      <c r="B80" s="58"/>
      <c r="C80" s="58"/>
      <c r="D80" s="58"/>
      <c r="E80" s="58"/>
      <c r="F80" s="60"/>
      <c r="G80" s="60"/>
      <c r="H80" s="46"/>
    </row>
    <row r="81" spans="1:9" ht="15.9" customHeight="1" x14ac:dyDescent="0.25">
      <c r="A81" s="61"/>
      <c r="B81" s="61"/>
      <c r="C81" s="61"/>
      <c r="D81" s="61"/>
      <c r="E81" s="61"/>
      <c r="F81" s="62"/>
      <c r="G81" s="62"/>
      <c r="H81" s="63"/>
    </row>
    <row r="82" spans="1:9" ht="15.9" customHeight="1" x14ac:dyDescent="0.25">
      <c r="A82" s="61"/>
      <c r="B82" s="61"/>
      <c r="C82" s="61"/>
      <c r="D82" s="61"/>
      <c r="E82" s="61"/>
      <c r="F82" s="61"/>
      <c r="G82" s="64"/>
      <c r="H82" s="65"/>
      <c r="I82" s="38"/>
    </row>
    <row r="83" spans="1:9" ht="15.9" customHeight="1" x14ac:dyDescent="0.25">
      <c r="A83" s="61"/>
      <c r="B83" s="61"/>
      <c r="C83" s="61"/>
      <c r="D83" s="61"/>
      <c r="E83" s="61"/>
      <c r="F83" s="61"/>
      <c r="G83" s="66"/>
      <c r="H83" s="65"/>
      <c r="I83" s="38"/>
    </row>
    <row r="84" spans="1:9" ht="15.9" customHeight="1" x14ac:dyDescent="0.25">
      <c r="A84" s="61"/>
      <c r="B84" s="61"/>
      <c r="C84" s="61"/>
      <c r="D84" s="61"/>
      <c r="E84" s="61"/>
      <c r="F84" s="63"/>
      <c r="G84" s="63"/>
      <c r="H84" s="63"/>
      <c r="I84" s="38"/>
    </row>
    <row r="85" spans="1:9" x14ac:dyDescent="0.25">
      <c r="F85" s="47"/>
      <c r="G85" s="47"/>
      <c r="H85" s="67"/>
    </row>
    <row r="86" spans="1:9" x14ac:dyDescent="0.25">
      <c r="A86" s="43"/>
      <c r="B86" s="43"/>
      <c r="C86" s="43"/>
      <c r="D86" s="68"/>
      <c r="E86" s="43"/>
      <c r="F86" s="47"/>
      <c r="G86" s="47"/>
      <c r="H86" s="67"/>
    </row>
    <row r="87" spans="1:9" x14ac:dyDescent="0.25">
      <c r="A87" s="43"/>
      <c r="B87" s="69"/>
      <c r="C87" s="69"/>
      <c r="D87" s="69"/>
      <c r="E87" s="69"/>
      <c r="F87" s="70"/>
      <c r="G87" s="70"/>
      <c r="H87" s="162"/>
    </row>
    <row r="88" spans="1:9" x14ac:dyDescent="0.25">
      <c r="A88" s="43"/>
      <c r="B88" s="69"/>
      <c r="C88" s="69"/>
      <c r="D88" s="69"/>
      <c r="E88" s="69"/>
      <c r="F88" s="70"/>
      <c r="G88" s="70"/>
      <c r="H88" s="162"/>
    </row>
    <row r="89" spans="1:9" x14ac:dyDescent="0.25">
      <c r="A89" s="43"/>
      <c r="B89" s="69"/>
      <c r="C89" s="69"/>
      <c r="D89" s="69"/>
      <c r="E89" s="69"/>
      <c r="F89" s="47"/>
      <c r="G89" s="47"/>
      <c r="H89" s="162"/>
    </row>
    <row r="90" spans="1:9" x14ac:dyDescent="0.25">
      <c r="A90" s="43"/>
      <c r="B90" s="43"/>
      <c r="C90" s="43"/>
      <c r="D90" s="68"/>
      <c r="E90" s="43"/>
      <c r="F90" s="47"/>
      <c r="G90" s="47"/>
      <c r="H90" s="67"/>
    </row>
    <row r="91" spans="1:9" x14ac:dyDescent="0.25">
      <c r="A91" s="43"/>
      <c r="B91" s="43"/>
      <c r="C91" s="43"/>
      <c r="D91" s="68"/>
      <c r="E91" s="43"/>
      <c r="F91" s="46"/>
      <c r="G91" s="46"/>
      <c r="H91" s="43"/>
    </row>
    <row r="92" spans="1:9" x14ac:dyDescent="0.25">
      <c r="A92" s="71"/>
      <c r="B92" s="71"/>
      <c r="C92" s="71"/>
      <c r="D92" s="71"/>
      <c r="E92" s="71"/>
      <c r="F92" s="71"/>
      <c r="G92" s="71"/>
      <c r="H92" s="71"/>
    </row>
    <row r="93" spans="1:9" x14ac:dyDescent="0.25">
      <c r="A93" s="71"/>
      <c r="B93" s="71"/>
      <c r="C93" s="71"/>
      <c r="D93" s="71"/>
      <c r="E93" s="71"/>
      <c r="F93" s="71"/>
      <c r="G93" s="71"/>
      <c r="H93" s="71"/>
    </row>
    <row r="94" spans="1:9" x14ac:dyDescent="0.25">
      <c r="A94" s="71"/>
      <c r="B94" s="71"/>
      <c r="C94" s="71"/>
      <c r="D94" s="71"/>
      <c r="E94" s="71"/>
      <c r="F94" s="71"/>
      <c r="G94" s="71"/>
      <c r="H94" s="71"/>
    </row>
    <row r="95" spans="1:9" x14ac:dyDescent="0.25">
      <c r="A95" s="72"/>
      <c r="B95" s="44"/>
      <c r="C95" s="44"/>
      <c r="D95" s="45"/>
      <c r="E95" s="44"/>
      <c r="H95" s="43"/>
    </row>
    <row r="96" spans="1:9" x14ac:dyDescent="0.25">
      <c r="A96" s="73"/>
      <c r="B96" s="74"/>
      <c r="C96" s="74"/>
      <c r="D96" s="75"/>
      <c r="E96" s="74"/>
      <c r="H96" s="43"/>
    </row>
    <row r="97" spans="1:8" x14ac:dyDescent="0.25">
      <c r="A97" s="76"/>
      <c r="B97" s="43"/>
      <c r="C97" s="43"/>
      <c r="D97" s="68"/>
      <c r="E97" s="43"/>
      <c r="H97" s="43"/>
    </row>
    <row r="98" spans="1:8" x14ac:dyDescent="0.25">
      <c r="A98" s="76"/>
      <c r="B98" s="43"/>
      <c r="C98" s="43"/>
      <c r="D98" s="68"/>
      <c r="E98" s="43"/>
      <c r="H98" s="43"/>
    </row>
    <row r="99" spans="1:8" x14ac:dyDescent="0.25">
      <c r="F99" s="77"/>
      <c r="G99" s="77"/>
    </row>
    <row r="100" spans="1:8" x14ac:dyDescent="0.25">
      <c r="A100" s="78"/>
      <c r="B100" s="7"/>
      <c r="C100" s="7"/>
      <c r="D100" s="8"/>
      <c r="E100" s="7"/>
      <c r="F100" s="79"/>
      <c r="G100" s="79"/>
    </row>
    <row r="101" spans="1:8" x14ac:dyDescent="0.25">
      <c r="F101" s="80"/>
      <c r="G101" s="80"/>
    </row>
    <row r="102" spans="1:8" x14ac:dyDescent="0.25">
      <c r="A102" s="78"/>
      <c r="F102" s="80"/>
      <c r="G102" s="80"/>
    </row>
    <row r="103" spans="1:8" x14ac:dyDescent="0.25">
      <c r="F103" s="80"/>
      <c r="G103" s="80"/>
    </row>
    <row r="104" spans="1:8" x14ac:dyDescent="0.25">
      <c r="A104" s="78"/>
      <c r="B104" s="7"/>
      <c r="C104" s="7"/>
      <c r="D104" s="8"/>
      <c r="E104" s="7"/>
    </row>
    <row r="105" spans="1:8" x14ac:dyDescent="0.25">
      <c r="A105" s="78"/>
      <c r="B105" s="7"/>
      <c r="C105" s="7"/>
      <c r="D105" s="8"/>
      <c r="E105" s="7"/>
    </row>
    <row r="106" spans="1:8" x14ac:dyDescent="0.25">
      <c r="A106" s="78"/>
      <c r="B106" s="7"/>
      <c r="C106" s="7"/>
      <c r="D106" s="8"/>
      <c r="E106" s="7"/>
      <c r="F106" s="6"/>
      <c r="G106" s="6"/>
    </row>
    <row r="112" spans="1:8" x14ac:dyDescent="0.25">
      <c r="F112" s="6"/>
      <c r="G112" s="6"/>
    </row>
    <row r="113" spans="6:7" x14ac:dyDescent="0.25">
      <c r="F113" s="6"/>
      <c r="G113" s="6"/>
    </row>
    <row r="114" spans="6:7" x14ac:dyDescent="0.25">
      <c r="F114" s="6"/>
      <c r="G114" s="6"/>
    </row>
  </sheetData>
  <mergeCells count="10">
    <mergeCell ref="A93:H93"/>
    <mergeCell ref="A94:H94"/>
    <mergeCell ref="G83:H83"/>
    <mergeCell ref="A92:H92"/>
    <mergeCell ref="A7:H7"/>
    <mergeCell ref="A8:H8"/>
    <mergeCell ref="A11:B11"/>
    <mergeCell ref="A41:B41"/>
    <mergeCell ref="A77:H77"/>
    <mergeCell ref="G82:H82"/>
  </mergeCells>
  <pageMargins left="0.511811024" right="0.511811024" top="0.78740157499999996" bottom="0.78740157499999996" header="0.31496062000000002" footer="0.31496062000000002"/>
  <pageSetup paperSize="9" orientation="portrait" r:id="rId1"/>
  <rowBreaks count="1" manualBreakCount="1">
    <brk id="4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EA69E-4694-4EE6-BF4C-1184CD212FB9}">
  <sheetPr>
    <tabColor rgb="FF92D050"/>
  </sheetPr>
  <dimension ref="A7:F43"/>
  <sheetViews>
    <sheetView showGridLines="0" view="pageBreakPreview" topLeftCell="A4" zoomScale="90" zoomScaleNormal="100" zoomScaleSheetLayoutView="90" workbookViewId="0">
      <selection activeCell="E25" sqref="E25"/>
    </sheetView>
  </sheetViews>
  <sheetFormatPr defaultColWidth="9.109375" defaultRowHeight="13.8" x14ac:dyDescent="0.25"/>
  <cols>
    <col min="1" max="1" width="41" style="82" customWidth="1"/>
    <col min="2" max="2" width="1.5546875" style="82" customWidth="1"/>
    <col min="3" max="3" width="16.44140625" style="82" customWidth="1"/>
    <col min="4" max="4" width="17.33203125" style="82" customWidth="1"/>
    <col min="5" max="5" width="16.6640625" style="82" customWidth="1"/>
    <col min="6" max="6" width="17.44140625" style="82" customWidth="1"/>
    <col min="7" max="16384" width="9.109375" style="82"/>
  </cols>
  <sheetData>
    <row r="7" spans="1:6" s="86" customFormat="1" x14ac:dyDescent="0.25">
      <c r="A7" s="126" t="s">
        <v>75</v>
      </c>
      <c r="B7" s="126"/>
      <c r="C7" s="126"/>
      <c r="D7" s="126"/>
      <c r="E7" s="126"/>
      <c r="F7" s="126"/>
    </row>
    <row r="8" spans="1:6" s="86" customFormat="1" x14ac:dyDescent="0.25">
      <c r="A8" s="126" t="s">
        <v>1</v>
      </c>
      <c r="B8" s="126"/>
      <c r="C8" s="126"/>
      <c r="D8" s="126"/>
      <c r="E8" s="126"/>
      <c r="F8" s="126"/>
    </row>
    <row r="9" spans="1:6" x14ac:dyDescent="0.25">
      <c r="A9" s="84"/>
      <c r="B9" s="84"/>
      <c r="C9" s="84"/>
      <c r="D9" s="84"/>
      <c r="E9" s="84"/>
      <c r="F9" s="84"/>
    </row>
    <row r="10" spans="1:6" ht="41.4" x14ac:dyDescent="0.25">
      <c r="A10" s="128" t="s">
        <v>76</v>
      </c>
      <c r="B10" s="128"/>
      <c r="C10" s="129" t="s">
        <v>77</v>
      </c>
      <c r="D10" s="129" t="s">
        <v>78</v>
      </c>
      <c r="E10" s="129" t="s">
        <v>79</v>
      </c>
      <c r="F10" s="129" t="s">
        <v>80</v>
      </c>
    </row>
    <row r="11" spans="1:6" ht="14.4" hidden="1" thickBot="1" x14ac:dyDescent="0.3">
      <c r="A11" s="91" t="s">
        <v>81</v>
      </c>
      <c r="B11" s="84"/>
      <c r="C11" s="94">
        <v>50000</v>
      </c>
      <c r="D11" s="94">
        <v>7893022.1299999999</v>
      </c>
      <c r="E11" s="94">
        <v>0</v>
      </c>
      <c r="F11" s="94">
        <f>C11+D11+E11</f>
        <v>7943022.1299999999</v>
      </c>
    </row>
    <row r="12" spans="1:6" hidden="1" x14ac:dyDescent="0.25">
      <c r="A12" s="82" t="s">
        <v>82</v>
      </c>
      <c r="B12" s="84"/>
      <c r="C12" s="111">
        <v>0</v>
      </c>
      <c r="D12" s="111">
        <v>0</v>
      </c>
      <c r="E12" s="111">
        <v>-1246779.3500000001</v>
      </c>
      <c r="F12" s="127">
        <f t="shared" ref="F12:F13" si="0">C12+D12+E12</f>
        <v>-1246779.3500000001</v>
      </c>
    </row>
    <row r="13" spans="1:6" hidden="1" x14ac:dyDescent="0.25">
      <c r="A13" s="82" t="s">
        <v>83</v>
      </c>
      <c r="B13" s="84"/>
      <c r="C13" s="111">
        <v>0</v>
      </c>
      <c r="D13" s="111">
        <v>-1246779.3500000001</v>
      </c>
      <c r="E13" s="111">
        <v>1246779.3500000001</v>
      </c>
      <c r="F13" s="127">
        <f t="shared" si="0"/>
        <v>0</v>
      </c>
    </row>
    <row r="14" spans="1:6" ht="14.4" hidden="1" thickBot="1" x14ac:dyDescent="0.3">
      <c r="A14" s="91" t="s">
        <v>84</v>
      </c>
      <c r="B14" s="86"/>
      <c r="C14" s="94">
        <v>50000</v>
      </c>
      <c r="D14" s="94">
        <v>6646242.7800000003</v>
      </c>
      <c r="E14" s="94">
        <v>0</v>
      </c>
      <c r="F14" s="94">
        <f>F11+F12+F13</f>
        <v>6696242.7799999993</v>
      </c>
    </row>
    <row r="15" spans="1:6" hidden="1" x14ac:dyDescent="0.25">
      <c r="A15" s="82" t="s">
        <v>82</v>
      </c>
      <c r="C15" s="95">
        <v>0</v>
      </c>
      <c r="D15" s="95">
        <v>0</v>
      </c>
      <c r="E15" s="83">
        <v>667729.80000000005</v>
      </c>
      <c r="F15" s="83">
        <f>C15+D15+E15</f>
        <v>667729.80000000005</v>
      </c>
    </row>
    <row r="16" spans="1:6" hidden="1" x14ac:dyDescent="0.25">
      <c r="A16" s="82" t="s">
        <v>85</v>
      </c>
      <c r="C16" s="95">
        <v>0</v>
      </c>
      <c r="D16" s="83">
        <v>667729.80000000005</v>
      </c>
      <c r="E16" s="83">
        <v>-667729.80000000005</v>
      </c>
      <c r="F16" s="95">
        <f>C16+D16+E16</f>
        <v>0</v>
      </c>
    </row>
    <row r="17" spans="1:6" ht="14.4" hidden="1" thickBot="1" x14ac:dyDescent="0.3">
      <c r="A17" s="91" t="s">
        <v>86</v>
      </c>
      <c r="B17" s="86"/>
      <c r="C17" s="94">
        <f>SUM(C14:C16)</f>
        <v>50000</v>
      </c>
      <c r="D17" s="94">
        <f>7313972.58</f>
        <v>7313972.5800000001</v>
      </c>
      <c r="E17" s="94">
        <f>SUM(E14:E16)</f>
        <v>0</v>
      </c>
      <c r="F17" s="130">
        <f>SUM(C17:E17)</f>
        <v>7363972.5800000001</v>
      </c>
    </row>
    <row r="18" spans="1:6" hidden="1" x14ac:dyDescent="0.25">
      <c r="A18" s="82" t="s">
        <v>87</v>
      </c>
      <c r="C18" s="95">
        <v>0</v>
      </c>
      <c r="D18" s="95">
        <v>0</v>
      </c>
      <c r="E18" s="83" t="e">
        <f>'DRE 2020'!#REF!</f>
        <v>#REF!</v>
      </c>
      <c r="F18" s="83" t="e">
        <f>C18+D18+E18</f>
        <v>#REF!</v>
      </c>
    </row>
    <row r="19" spans="1:6" hidden="1" x14ac:dyDescent="0.25">
      <c r="A19" s="82" t="s">
        <v>85</v>
      </c>
      <c r="C19" s="95">
        <v>0</v>
      </c>
      <c r="D19" s="83" t="e">
        <f>-E19</f>
        <v>#REF!</v>
      </c>
      <c r="E19" s="83" t="e">
        <f>-E18</f>
        <v>#REF!</v>
      </c>
      <c r="F19" s="131" t="e">
        <f>C19+D19+E19</f>
        <v>#REF!</v>
      </c>
    </row>
    <row r="20" spans="1:6" hidden="1" x14ac:dyDescent="0.25">
      <c r="A20" s="82" t="s">
        <v>88</v>
      </c>
      <c r="C20" s="95"/>
      <c r="D20" s="83" t="e">
        <f>'BALANÇO 2020'!#REF!</f>
        <v>#REF!</v>
      </c>
      <c r="E20" s="83"/>
      <c r="F20" s="131" t="e">
        <f>C20+D20+E20</f>
        <v>#REF!</v>
      </c>
    </row>
    <row r="21" spans="1:6" ht="14.4" thickBot="1" x14ac:dyDescent="0.3">
      <c r="A21" s="91" t="s">
        <v>89</v>
      </c>
      <c r="B21" s="86"/>
      <c r="C21" s="94">
        <f>SUM(C17:C19)</f>
        <v>50000</v>
      </c>
      <c r="D21" s="94">
        <v>5246778.28</v>
      </c>
      <c r="E21" s="106">
        <v>0</v>
      </c>
      <c r="F21" s="130">
        <f>C21+D21</f>
        <v>5296778.28</v>
      </c>
    </row>
    <row r="22" spans="1:6" x14ac:dyDescent="0.25">
      <c r="A22" s="82" t="s">
        <v>90</v>
      </c>
      <c r="C22" s="97">
        <v>0</v>
      </c>
      <c r="D22" s="95">
        <v>0</v>
      </c>
      <c r="E22" s="83">
        <f>'DRE 2020'!E41</f>
        <v>523421.3999999974</v>
      </c>
      <c r="F22" s="131">
        <f>C22+D22+E22</f>
        <v>523421.3999999974</v>
      </c>
    </row>
    <row r="23" spans="1:6" x14ac:dyDescent="0.25">
      <c r="A23" s="82" t="s">
        <v>85</v>
      </c>
      <c r="C23" s="97">
        <v>0</v>
      </c>
      <c r="D23" s="83">
        <f>-E23+907781.27</f>
        <v>1431202.6699999974</v>
      </c>
      <c r="E23" s="83">
        <f>-E22</f>
        <v>-523421.3999999974</v>
      </c>
      <c r="F23" s="131">
        <f>C23+D23+E23</f>
        <v>907781.27</v>
      </c>
    </row>
    <row r="24" spans="1:6" ht="14.4" thickBot="1" x14ac:dyDescent="0.3">
      <c r="A24" s="91" t="s">
        <v>91</v>
      </c>
      <c r="B24" s="86"/>
      <c r="C24" s="94">
        <f>SUM(C21:C23)</f>
        <v>50000</v>
      </c>
      <c r="D24" s="94">
        <f>SUM(D21:D23)</f>
        <v>6677980.9499999974</v>
      </c>
      <c r="E24" s="94">
        <f>SUM(E21:E23)</f>
        <v>0</v>
      </c>
      <c r="F24" s="130">
        <f>SUM(F21:F23)</f>
        <v>6727980.9499999974</v>
      </c>
    </row>
    <row r="25" spans="1:6" x14ac:dyDescent="0.25">
      <c r="A25" s="82" t="s">
        <v>90</v>
      </c>
      <c r="C25" s="97">
        <v>0</v>
      </c>
      <c r="D25" s="95">
        <v>0</v>
      </c>
      <c r="E25" s="83">
        <f>'DRE 2020'!D41</f>
        <v>7020725.5199999986</v>
      </c>
      <c r="F25" s="131">
        <f>C25+D25+E25</f>
        <v>7020725.5199999986</v>
      </c>
    </row>
    <row r="26" spans="1:6" x14ac:dyDescent="0.25">
      <c r="A26" s="82" t="s">
        <v>85</v>
      </c>
      <c r="C26" s="97">
        <v>0</v>
      </c>
      <c r="D26" s="83">
        <f>-E26</f>
        <v>7020725.5199999986</v>
      </c>
      <c r="E26" s="83">
        <f>-E25</f>
        <v>-7020725.5199999986</v>
      </c>
      <c r="F26" s="163">
        <f>C26+D26+E26</f>
        <v>0</v>
      </c>
    </row>
    <row r="27" spans="1:6" ht="14.4" thickBot="1" x14ac:dyDescent="0.3">
      <c r="A27" s="91" t="s">
        <v>92</v>
      </c>
      <c r="B27" s="86"/>
      <c r="C27" s="94">
        <f>SUM(C24:C26)</f>
        <v>50000</v>
      </c>
      <c r="D27" s="94">
        <f>SUM(D24:D26)</f>
        <v>13698706.469999995</v>
      </c>
      <c r="E27" s="94">
        <f>SUM(E24:E26)</f>
        <v>0</v>
      </c>
      <c r="F27" s="130">
        <f>SUM(F24:F26)</f>
        <v>13748706.469999995</v>
      </c>
    </row>
    <row r="29" spans="1:6" x14ac:dyDescent="0.25">
      <c r="D29" s="124"/>
    </row>
    <row r="31" spans="1:6" x14ac:dyDescent="0.25">
      <c r="D31" s="107"/>
    </row>
    <row r="34" spans="1:6" x14ac:dyDescent="0.25">
      <c r="A34" s="114" t="str">
        <f>'[1]DRE '!A43:F43</f>
        <v>Fortaleza, 31 de Dezembro de 2020</v>
      </c>
      <c r="B34" s="114"/>
      <c r="C34" s="114"/>
      <c r="D34" s="114"/>
      <c r="E34" s="114"/>
      <c r="F34" s="114"/>
    </row>
    <row r="40" spans="1:6" x14ac:dyDescent="0.25">
      <c r="E40" s="132"/>
    </row>
    <row r="41" spans="1:6" x14ac:dyDescent="0.25">
      <c r="E41" s="132"/>
    </row>
    <row r="42" spans="1:6" x14ac:dyDescent="0.25">
      <c r="E42" s="132"/>
    </row>
    <row r="43" spans="1:6" x14ac:dyDescent="0.25">
      <c r="E43" s="132"/>
    </row>
  </sheetData>
  <mergeCells count="3">
    <mergeCell ref="A7:F7"/>
    <mergeCell ref="A8:F8"/>
    <mergeCell ref="A34:F34"/>
  </mergeCells>
  <pageMargins left="0.51181102362204722" right="0.51181102362204722" top="1.1811023622047245" bottom="0.78740157480314965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AC11-53AC-444D-9A11-CC02DB7B2AF4}">
  <sheetPr>
    <tabColor rgb="FF92D050"/>
  </sheetPr>
  <dimension ref="A1:Q107"/>
  <sheetViews>
    <sheetView showGridLines="0" view="pageBreakPreview" topLeftCell="A50" zoomScale="90" zoomScaleNormal="100" zoomScaleSheetLayoutView="90" workbookViewId="0">
      <selection activeCell="A73" sqref="A73:E73"/>
    </sheetView>
  </sheetViews>
  <sheetFormatPr defaultColWidth="0" defaultRowHeight="0" customHeight="1" zeroHeight="1" x14ac:dyDescent="0.25"/>
  <cols>
    <col min="1" max="1" width="63.33203125" style="82" customWidth="1"/>
    <col min="2" max="2" width="1.6640625" style="82" customWidth="1"/>
    <col min="3" max="3" width="21.6640625" style="82" customWidth="1"/>
    <col min="4" max="4" width="1.44140625" style="82" customWidth="1"/>
    <col min="5" max="5" width="21.6640625" style="82" customWidth="1"/>
    <col min="6" max="7" width="1.6640625" style="82" customWidth="1"/>
    <col min="8" max="8" width="19.5546875" style="82" customWidth="1"/>
    <col min="9" max="9" width="1.6640625" style="82" customWidth="1"/>
    <col min="10" max="10" width="19.5546875" style="82" customWidth="1"/>
    <col min="11" max="11" width="2.88671875" style="82" customWidth="1"/>
    <col min="12" max="12" width="3.6640625" style="82" hidden="1" customWidth="1"/>
    <col min="13" max="13" width="18" style="82" hidden="1" customWidth="1"/>
    <col min="14" max="14" width="28" style="82" hidden="1" customWidth="1"/>
    <col min="15" max="15" width="14.5546875" style="82" hidden="1" customWidth="1"/>
    <col min="16" max="16" width="12.6640625" style="82" hidden="1" customWidth="1"/>
    <col min="17" max="17" width="14.5546875" style="82" hidden="1" customWidth="1"/>
    <col min="18" max="18" width="0" style="82" hidden="1" customWidth="1"/>
    <col min="19" max="261" width="0" style="82" hidden="1"/>
    <col min="262" max="262" width="76.5546875" style="82" customWidth="1"/>
    <col min="263" max="263" width="1.6640625" style="82" customWidth="1"/>
    <col min="264" max="264" width="19.5546875" style="82" customWidth="1"/>
    <col min="265" max="265" width="1.6640625" style="82" customWidth="1"/>
    <col min="266" max="266" width="19.5546875" style="82" customWidth="1"/>
    <col min="267" max="267" width="2.88671875" style="82" customWidth="1"/>
    <col min="268" max="274" width="0" style="82" hidden="1" customWidth="1"/>
    <col min="275" max="517" width="0" style="82" hidden="1"/>
    <col min="518" max="518" width="76.5546875" style="82" customWidth="1"/>
    <col min="519" max="519" width="1.6640625" style="82" customWidth="1"/>
    <col min="520" max="520" width="19.5546875" style="82" customWidth="1"/>
    <col min="521" max="521" width="1.6640625" style="82" customWidth="1"/>
    <col min="522" max="522" width="19.5546875" style="82" customWidth="1"/>
    <col min="523" max="523" width="2.88671875" style="82" customWidth="1"/>
    <col min="524" max="530" width="0" style="82" hidden="1" customWidth="1"/>
    <col min="531" max="773" width="0" style="82" hidden="1"/>
    <col min="774" max="774" width="76.5546875" style="82" customWidth="1"/>
    <col min="775" max="775" width="1.6640625" style="82" customWidth="1"/>
    <col min="776" max="776" width="19.5546875" style="82" customWidth="1"/>
    <col min="777" max="777" width="1.6640625" style="82" customWidth="1"/>
    <col min="778" max="778" width="19.5546875" style="82" customWidth="1"/>
    <col min="779" max="779" width="2.88671875" style="82" customWidth="1"/>
    <col min="780" max="786" width="0" style="82" hidden="1" customWidth="1"/>
    <col min="787" max="1029" width="0" style="82" hidden="1"/>
    <col min="1030" max="1030" width="76.5546875" style="82" customWidth="1"/>
    <col min="1031" max="1031" width="1.6640625" style="82" customWidth="1"/>
    <col min="1032" max="1032" width="19.5546875" style="82" customWidth="1"/>
    <col min="1033" max="1033" width="1.6640625" style="82" customWidth="1"/>
    <col min="1034" max="1034" width="19.5546875" style="82" customWidth="1"/>
    <col min="1035" max="1035" width="2.88671875" style="82" customWidth="1"/>
    <col min="1036" max="1042" width="0" style="82" hidden="1" customWidth="1"/>
    <col min="1043" max="1285" width="0" style="82" hidden="1"/>
    <col min="1286" max="1286" width="76.5546875" style="82" customWidth="1"/>
    <col min="1287" max="1287" width="1.6640625" style="82" customWidth="1"/>
    <col min="1288" max="1288" width="19.5546875" style="82" customWidth="1"/>
    <col min="1289" max="1289" width="1.6640625" style="82" customWidth="1"/>
    <col min="1290" max="1290" width="19.5546875" style="82" customWidth="1"/>
    <col min="1291" max="1291" width="2.88671875" style="82" customWidth="1"/>
    <col min="1292" max="1298" width="0" style="82" hidden="1" customWidth="1"/>
    <col min="1299" max="1541" width="0" style="82" hidden="1"/>
    <col min="1542" max="1542" width="76.5546875" style="82" customWidth="1"/>
    <col min="1543" max="1543" width="1.6640625" style="82" customWidth="1"/>
    <col min="1544" max="1544" width="19.5546875" style="82" customWidth="1"/>
    <col min="1545" max="1545" width="1.6640625" style="82" customWidth="1"/>
    <col min="1546" max="1546" width="19.5546875" style="82" customWidth="1"/>
    <col min="1547" max="1547" width="2.88671875" style="82" customWidth="1"/>
    <col min="1548" max="1554" width="0" style="82" hidden="1" customWidth="1"/>
    <col min="1555" max="1797" width="0" style="82" hidden="1"/>
    <col min="1798" max="1798" width="76.5546875" style="82" customWidth="1"/>
    <col min="1799" max="1799" width="1.6640625" style="82" customWidth="1"/>
    <col min="1800" max="1800" width="19.5546875" style="82" customWidth="1"/>
    <col min="1801" max="1801" width="1.6640625" style="82" customWidth="1"/>
    <col min="1802" max="1802" width="19.5546875" style="82" customWidth="1"/>
    <col min="1803" max="1803" width="2.88671875" style="82" customWidth="1"/>
    <col min="1804" max="1810" width="0" style="82" hidden="1" customWidth="1"/>
    <col min="1811" max="2053" width="0" style="82" hidden="1"/>
    <col min="2054" max="2054" width="76.5546875" style="82" customWidth="1"/>
    <col min="2055" max="2055" width="1.6640625" style="82" customWidth="1"/>
    <col min="2056" max="2056" width="19.5546875" style="82" customWidth="1"/>
    <col min="2057" max="2057" width="1.6640625" style="82" customWidth="1"/>
    <col min="2058" max="2058" width="19.5546875" style="82" customWidth="1"/>
    <col min="2059" max="2059" width="2.88671875" style="82" customWidth="1"/>
    <col min="2060" max="2066" width="0" style="82" hidden="1" customWidth="1"/>
    <col min="2067" max="2309" width="0" style="82" hidden="1"/>
    <col min="2310" max="2310" width="76.5546875" style="82" customWidth="1"/>
    <col min="2311" max="2311" width="1.6640625" style="82" customWidth="1"/>
    <col min="2312" max="2312" width="19.5546875" style="82" customWidth="1"/>
    <col min="2313" max="2313" width="1.6640625" style="82" customWidth="1"/>
    <col min="2314" max="2314" width="19.5546875" style="82" customWidth="1"/>
    <col min="2315" max="2315" width="2.88671875" style="82" customWidth="1"/>
    <col min="2316" max="2322" width="0" style="82" hidden="1" customWidth="1"/>
    <col min="2323" max="2565" width="0" style="82" hidden="1"/>
    <col min="2566" max="2566" width="76.5546875" style="82" customWidth="1"/>
    <col min="2567" max="2567" width="1.6640625" style="82" customWidth="1"/>
    <col min="2568" max="2568" width="19.5546875" style="82" customWidth="1"/>
    <col min="2569" max="2569" width="1.6640625" style="82" customWidth="1"/>
    <col min="2570" max="2570" width="19.5546875" style="82" customWidth="1"/>
    <col min="2571" max="2571" width="2.88671875" style="82" customWidth="1"/>
    <col min="2572" max="2578" width="0" style="82" hidden="1" customWidth="1"/>
    <col min="2579" max="2821" width="0" style="82" hidden="1"/>
    <col min="2822" max="2822" width="76.5546875" style="82" customWidth="1"/>
    <col min="2823" max="2823" width="1.6640625" style="82" customWidth="1"/>
    <col min="2824" max="2824" width="19.5546875" style="82" customWidth="1"/>
    <col min="2825" max="2825" width="1.6640625" style="82" customWidth="1"/>
    <col min="2826" max="2826" width="19.5546875" style="82" customWidth="1"/>
    <col min="2827" max="2827" width="2.88671875" style="82" customWidth="1"/>
    <col min="2828" max="2834" width="0" style="82" hidden="1" customWidth="1"/>
    <col min="2835" max="3077" width="0" style="82" hidden="1"/>
    <col min="3078" max="3078" width="76.5546875" style="82" customWidth="1"/>
    <col min="3079" max="3079" width="1.6640625" style="82" customWidth="1"/>
    <col min="3080" max="3080" width="19.5546875" style="82" customWidth="1"/>
    <col min="3081" max="3081" width="1.6640625" style="82" customWidth="1"/>
    <col min="3082" max="3082" width="19.5546875" style="82" customWidth="1"/>
    <col min="3083" max="3083" width="2.88671875" style="82" customWidth="1"/>
    <col min="3084" max="3090" width="0" style="82" hidden="1" customWidth="1"/>
    <col min="3091" max="3333" width="0" style="82" hidden="1"/>
    <col min="3334" max="3334" width="76.5546875" style="82" customWidth="1"/>
    <col min="3335" max="3335" width="1.6640625" style="82" customWidth="1"/>
    <col min="3336" max="3336" width="19.5546875" style="82" customWidth="1"/>
    <col min="3337" max="3337" width="1.6640625" style="82" customWidth="1"/>
    <col min="3338" max="3338" width="19.5546875" style="82" customWidth="1"/>
    <col min="3339" max="3339" width="2.88671875" style="82" customWidth="1"/>
    <col min="3340" max="3346" width="0" style="82" hidden="1" customWidth="1"/>
    <col min="3347" max="3589" width="0" style="82" hidden="1"/>
    <col min="3590" max="3590" width="76.5546875" style="82" customWidth="1"/>
    <col min="3591" max="3591" width="1.6640625" style="82" customWidth="1"/>
    <col min="3592" max="3592" width="19.5546875" style="82" customWidth="1"/>
    <col min="3593" max="3593" width="1.6640625" style="82" customWidth="1"/>
    <col min="3594" max="3594" width="19.5546875" style="82" customWidth="1"/>
    <col min="3595" max="3595" width="2.88671875" style="82" customWidth="1"/>
    <col min="3596" max="3602" width="0" style="82" hidden="1" customWidth="1"/>
    <col min="3603" max="3845" width="0" style="82" hidden="1"/>
    <col min="3846" max="3846" width="76.5546875" style="82" customWidth="1"/>
    <col min="3847" max="3847" width="1.6640625" style="82" customWidth="1"/>
    <col min="3848" max="3848" width="19.5546875" style="82" customWidth="1"/>
    <col min="3849" max="3849" width="1.6640625" style="82" customWidth="1"/>
    <col min="3850" max="3850" width="19.5546875" style="82" customWidth="1"/>
    <col min="3851" max="3851" width="2.88671875" style="82" customWidth="1"/>
    <col min="3852" max="3858" width="0" style="82" hidden="1" customWidth="1"/>
    <col min="3859" max="4101" width="0" style="82" hidden="1"/>
    <col min="4102" max="4102" width="76.5546875" style="82" customWidth="1"/>
    <col min="4103" max="4103" width="1.6640625" style="82" customWidth="1"/>
    <col min="4104" max="4104" width="19.5546875" style="82" customWidth="1"/>
    <col min="4105" max="4105" width="1.6640625" style="82" customWidth="1"/>
    <col min="4106" max="4106" width="19.5546875" style="82" customWidth="1"/>
    <col min="4107" max="4107" width="2.88671875" style="82" customWidth="1"/>
    <col min="4108" max="4114" width="0" style="82" hidden="1" customWidth="1"/>
    <col min="4115" max="4357" width="0" style="82" hidden="1"/>
    <col min="4358" max="4358" width="76.5546875" style="82" customWidth="1"/>
    <col min="4359" max="4359" width="1.6640625" style="82" customWidth="1"/>
    <col min="4360" max="4360" width="19.5546875" style="82" customWidth="1"/>
    <col min="4361" max="4361" width="1.6640625" style="82" customWidth="1"/>
    <col min="4362" max="4362" width="19.5546875" style="82" customWidth="1"/>
    <col min="4363" max="4363" width="2.88671875" style="82" customWidth="1"/>
    <col min="4364" max="4370" width="0" style="82" hidden="1" customWidth="1"/>
    <col min="4371" max="4613" width="0" style="82" hidden="1"/>
    <col min="4614" max="4614" width="76.5546875" style="82" customWidth="1"/>
    <col min="4615" max="4615" width="1.6640625" style="82" customWidth="1"/>
    <col min="4616" max="4616" width="19.5546875" style="82" customWidth="1"/>
    <col min="4617" max="4617" width="1.6640625" style="82" customWidth="1"/>
    <col min="4618" max="4618" width="19.5546875" style="82" customWidth="1"/>
    <col min="4619" max="4619" width="2.88671875" style="82" customWidth="1"/>
    <col min="4620" max="4626" width="0" style="82" hidden="1" customWidth="1"/>
    <col min="4627" max="4869" width="0" style="82" hidden="1"/>
    <col min="4870" max="4870" width="76.5546875" style="82" customWidth="1"/>
    <col min="4871" max="4871" width="1.6640625" style="82" customWidth="1"/>
    <col min="4872" max="4872" width="19.5546875" style="82" customWidth="1"/>
    <col min="4873" max="4873" width="1.6640625" style="82" customWidth="1"/>
    <col min="4874" max="4874" width="19.5546875" style="82" customWidth="1"/>
    <col min="4875" max="4875" width="2.88671875" style="82" customWidth="1"/>
    <col min="4876" max="4882" width="0" style="82" hidden="1" customWidth="1"/>
    <col min="4883" max="5125" width="0" style="82" hidden="1"/>
    <col min="5126" max="5126" width="76.5546875" style="82" customWidth="1"/>
    <col min="5127" max="5127" width="1.6640625" style="82" customWidth="1"/>
    <col min="5128" max="5128" width="19.5546875" style="82" customWidth="1"/>
    <col min="5129" max="5129" width="1.6640625" style="82" customWidth="1"/>
    <col min="5130" max="5130" width="19.5546875" style="82" customWidth="1"/>
    <col min="5131" max="5131" width="2.88671875" style="82" customWidth="1"/>
    <col min="5132" max="5138" width="0" style="82" hidden="1" customWidth="1"/>
    <col min="5139" max="5381" width="0" style="82" hidden="1"/>
    <col min="5382" max="5382" width="76.5546875" style="82" customWidth="1"/>
    <col min="5383" max="5383" width="1.6640625" style="82" customWidth="1"/>
    <col min="5384" max="5384" width="19.5546875" style="82" customWidth="1"/>
    <col min="5385" max="5385" width="1.6640625" style="82" customWidth="1"/>
    <col min="5386" max="5386" width="19.5546875" style="82" customWidth="1"/>
    <col min="5387" max="5387" width="2.88671875" style="82" customWidth="1"/>
    <col min="5388" max="5394" width="0" style="82" hidden="1" customWidth="1"/>
    <col min="5395" max="5637" width="0" style="82" hidden="1"/>
    <col min="5638" max="5638" width="76.5546875" style="82" customWidth="1"/>
    <col min="5639" max="5639" width="1.6640625" style="82" customWidth="1"/>
    <col min="5640" max="5640" width="19.5546875" style="82" customWidth="1"/>
    <col min="5641" max="5641" width="1.6640625" style="82" customWidth="1"/>
    <col min="5642" max="5642" width="19.5546875" style="82" customWidth="1"/>
    <col min="5643" max="5643" width="2.88671875" style="82" customWidth="1"/>
    <col min="5644" max="5650" width="0" style="82" hidden="1" customWidth="1"/>
    <col min="5651" max="5893" width="0" style="82" hidden="1"/>
    <col min="5894" max="5894" width="76.5546875" style="82" customWidth="1"/>
    <col min="5895" max="5895" width="1.6640625" style="82" customWidth="1"/>
    <col min="5896" max="5896" width="19.5546875" style="82" customWidth="1"/>
    <col min="5897" max="5897" width="1.6640625" style="82" customWidth="1"/>
    <col min="5898" max="5898" width="19.5546875" style="82" customWidth="1"/>
    <col min="5899" max="5899" width="2.88671875" style="82" customWidth="1"/>
    <col min="5900" max="5906" width="0" style="82" hidden="1" customWidth="1"/>
    <col min="5907" max="6149" width="0" style="82" hidden="1"/>
    <col min="6150" max="6150" width="76.5546875" style="82" customWidth="1"/>
    <col min="6151" max="6151" width="1.6640625" style="82" customWidth="1"/>
    <col min="6152" max="6152" width="19.5546875" style="82" customWidth="1"/>
    <col min="6153" max="6153" width="1.6640625" style="82" customWidth="1"/>
    <col min="6154" max="6154" width="19.5546875" style="82" customWidth="1"/>
    <col min="6155" max="6155" width="2.88671875" style="82" customWidth="1"/>
    <col min="6156" max="6162" width="0" style="82" hidden="1" customWidth="1"/>
    <col min="6163" max="6405" width="0" style="82" hidden="1"/>
    <col min="6406" max="6406" width="76.5546875" style="82" customWidth="1"/>
    <col min="6407" max="6407" width="1.6640625" style="82" customWidth="1"/>
    <col min="6408" max="6408" width="19.5546875" style="82" customWidth="1"/>
    <col min="6409" max="6409" width="1.6640625" style="82" customWidth="1"/>
    <col min="6410" max="6410" width="19.5546875" style="82" customWidth="1"/>
    <col min="6411" max="6411" width="2.88671875" style="82" customWidth="1"/>
    <col min="6412" max="6418" width="0" style="82" hidden="1" customWidth="1"/>
    <col min="6419" max="6661" width="0" style="82" hidden="1"/>
    <col min="6662" max="6662" width="76.5546875" style="82" customWidth="1"/>
    <col min="6663" max="6663" width="1.6640625" style="82" customWidth="1"/>
    <col min="6664" max="6664" width="19.5546875" style="82" customWidth="1"/>
    <col min="6665" max="6665" width="1.6640625" style="82" customWidth="1"/>
    <col min="6666" max="6666" width="19.5546875" style="82" customWidth="1"/>
    <col min="6667" max="6667" width="2.88671875" style="82" customWidth="1"/>
    <col min="6668" max="6674" width="0" style="82" hidden="1" customWidth="1"/>
    <col min="6675" max="6917" width="0" style="82" hidden="1"/>
    <col min="6918" max="6918" width="76.5546875" style="82" customWidth="1"/>
    <col min="6919" max="6919" width="1.6640625" style="82" customWidth="1"/>
    <col min="6920" max="6920" width="19.5546875" style="82" customWidth="1"/>
    <col min="6921" max="6921" width="1.6640625" style="82" customWidth="1"/>
    <col min="6922" max="6922" width="19.5546875" style="82" customWidth="1"/>
    <col min="6923" max="6923" width="2.88671875" style="82" customWidth="1"/>
    <col min="6924" max="6930" width="0" style="82" hidden="1" customWidth="1"/>
    <col min="6931" max="7173" width="0" style="82" hidden="1"/>
    <col min="7174" max="7174" width="76.5546875" style="82" customWidth="1"/>
    <col min="7175" max="7175" width="1.6640625" style="82" customWidth="1"/>
    <col min="7176" max="7176" width="19.5546875" style="82" customWidth="1"/>
    <col min="7177" max="7177" width="1.6640625" style="82" customWidth="1"/>
    <col min="7178" max="7178" width="19.5546875" style="82" customWidth="1"/>
    <col min="7179" max="7179" width="2.88671875" style="82" customWidth="1"/>
    <col min="7180" max="7186" width="0" style="82" hidden="1" customWidth="1"/>
    <col min="7187" max="7429" width="0" style="82" hidden="1"/>
    <col min="7430" max="7430" width="76.5546875" style="82" customWidth="1"/>
    <col min="7431" max="7431" width="1.6640625" style="82" customWidth="1"/>
    <col min="7432" max="7432" width="19.5546875" style="82" customWidth="1"/>
    <col min="7433" max="7433" width="1.6640625" style="82" customWidth="1"/>
    <col min="7434" max="7434" width="19.5546875" style="82" customWidth="1"/>
    <col min="7435" max="7435" width="2.88671875" style="82" customWidth="1"/>
    <col min="7436" max="7442" width="0" style="82" hidden="1" customWidth="1"/>
    <col min="7443" max="7685" width="0" style="82" hidden="1"/>
    <col min="7686" max="7686" width="76.5546875" style="82" customWidth="1"/>
    <col min="7687" max="7687" width="1.6640625" style="82" customWidth="1"/>
    <col min="7688" max="7688" width="19.5546875" style="82" customWidth="1"/>
    <col min="7689" max="7689" width="1.6640625" style="82" customWidth="1"/>
    <col min="7690" max="7690" width="19.5546875" style="82" customWidth="1"/>
    <col min="7691" max="7691" width="2.88671875" style="82" customWidth="1"/>
    <col min="7692" max="7698" width="0" style="82" hidden="1" customWidth="1"/>
    <col min="7699" max="7941" width="0" style="82" hidden="1"/>
    <col min="7942" max="7942" width="76.5546875" style="82" customWidth="1"/>
    <col min="7943" max="7943" width="1.6640625" style="82" customWidth="1"/>
    <col min="7944" max="7944" width="19.5546875" style="82" customWidth="1"/>
    <col min="7945" max="7945" width="1.6640625" style="82" customWidth="1"/>
    <col min="7946" max="7946" width="19.5546875" style="82" customWidth="1"/>
    <col min="7947" max="7947" width="2.88671875" style="82" customWidth="1"/>
    <col min="7948" max="7954" width="0" style="82" hidden="1" customWidth="1"/>
    <col min="7955" max="8197" width="0" style="82" hidden="1"/>
    <col min="8198" max="8198" width="76.5546875" style="82" customWidth="1"/>
    <col min="8199" max="8199" width="1.6640625" style="82" customWidth="1"/>
    <col min="8200" max="8200" width="19.5546875" style="82" customWidth="1"/>
    <col min="8201" max="8201" width="1.6640625" style="82" customWidth="1"/>
    <col min="8202" max="8202" width="19.5546875" style="82" customWidth="1"/>
    <col min="8203" max="8203" width="2.88671875" style="82" customWidth="1"/>
    <col min="8204" max="8210" width="0" style="82" hidden="1" customWidth="1"/>
    <col min="8211" max="8453" width="0" style="82" hidden="1"/>
    <col min="8454" max="8454" width="76.5546875" style="82" customWidth="1"/>
    <col min="8455" max="8455" width="1.6640625" style="82" customWidth="1"/>
    <col min="8456" max="8456" width="19.5546875" style="82" customWidth="1"/>
    <col min="8457" max="8457" width="1.6640625" style="82" customWidth="1"/>
    <col min="8458" max="8458" width="19.5546875" style="82" customWidth="1"/>
    <col min="8459" max="8459" width="2.88671875" style="82" customWidth="1"/>
    <col min="8460" max="8466" width="0" style="82" hidden="1" customWidth="1"/>
    <col min="8467" max="8709" width="0" style="82" hidden="1"/>
    <col min="8710" max="8710" width="76.5546875" style="82" customWidth="1"/>
    <col min="8711" max="8711" width="1.6640625" style="82" customWidth="1"/>
    <col min="8712" max="8712" width="19.5546875" style="82" customWidth="1"/>
    <col min="8713" max="8713" width="1.6640625" style="82" customWidth="1"/>
    <col min="8714" max="8714" width="19.5546875" style="82" customWidth="1"/>
    <col min="8715" max="8715" width="2.88671875" style="82" customWidth="1"/>
    <col min="8716" max="8722" width="0" style="82" hidden="1" customWidth="1"/>
    <col min="8723" max="8965" width="0" style="82" hidden="1"/>
    <col min="8966" max="8966" width="76.5546875" style="82" customWidth="1"/>
    <col min="8967" max="8967" width="1.6640625" style="82" customWidth="1"/>
    <col min="8968" max="8968" width="19.5546875" style="82" customWidth="1"/>
    <col min="8969" max="8969" width="1.6640625" style="82" customWidth="1"/>
    <col min="8970" max="8970" width="19.5546875" style="82" customWidth="1"/>
    <col min="8971" max="8971" width="2.88671875" style="82" customWidth="1"/>
    <col min="8972" max="8978" width="0" style="82" hidden="1" customWidth="1"/>
    <col min="8979" max="9221" width="0" style="82" hidden="1"/>
    <col min="9222" max="9222" width="76.5546875" style="82" customWidth="1"/>
    <col min="9223" max="9223" width="1.6640625" style="82" customWidth="1"/>
    <col min="9224" max="9224" width="19.5546875" style="82" customWidth="1"/>
    <col min="9225" max="9225" width="1.6640625" style="82" customWidth="1"/>
    <col min="9226" max="9226" width="19.5546875" style="82" customWidth="1"/>
    <col min="9227" max="9227" width="2.88671875" style="82" customWidth="1"/>
    <col min="9228" max="9234" width="0" style="82" hidden="1" customWidth="1"/>
    <col min="9235" max="9477" width="0" style="82" hidden="1"/>
    <col min="9478" max="9478" width="76.5546875" style="82" customWidth="1"/>
    <col min="9479" max="9479" width="1.6640625" style="82" customWidth="1"/>
    <col min="9480" max="9480" width="19.5546875" style="82" customWidth="1"/>
    <col min="9481" max="9481" width="1.6640625" style="82" customWidth="1"/>
    <col min="9482" max="9482" width="19.5546875" style="82" customWidth="1"/>
    <col min="9483" max="9483" width="2.88671875" style="82" customWidth="1"/>
    <col min="9484" max="9490" width="0" style="82" hidden="1" customWidth="1"/>
    <col min="9491" max="9733" width="0" style="82" hidden="1"/>
    <col min="9734" max="9734" width="76.5546875" style="82" customWidth="1"/>
    <col min="9735" max="9735" width="1.6640625" style="82" customWidth="1"/>
    <col min="9736" max="9736" width="19.5546875" style="82" customWidth="1"/>
    <col min="9737" max="9737" width="1.6640625" style="82" customWidth="1"/>
    <col min="9738" max="9738" width="19.5546875" style="82" customWidth="1"/>
    <col min="9739" max="9739" width="2.88671875" style="82" customWidth="1"/>
    <col min="9740" max="9746" width="0" style="82" hidden="1" customWidth="1"/>
    <col min="9747" max="9989" width="0" style="82" hidden="1"/>
    <col min="9990" max="9990" width="76.5546875" style="82" customWidth="1"/>
    <col min="9991" max="9991" width="1.6640625" style="82" customWidth="1"/>
    <col min="9992" max="9992" width="19.5546875" style="82" customWidth="1"/>
    <col min="9993" max="9993" width="1.6640625" style="82" customWidth="1"/>
    <col min="9994" max="9994" width="19.5546875" style="82" customWidth="1"/>
    <col min="9995" max="9995" width="2.88671875" style="82" customWidth="1"/>
    <col min="9996" max="10002" width="0" style="82" hidden="1" customWidth="1"/>
    <col min="10003" max="10245" width="0" style="82" hidden="1"/>
    <col min="10246" max="10246" width="76.5546875" style="82" customWidth="1"/>
    <col min="10247" max="10247" width="1.6640625" style="82" customWidth="1"/>
    <col min="10248" max="10248" width="19.5546875" style="82" customWidth="1"/>
    <col min="10249" max="10249" width="1.6640625" style="82" customWidth="1"/>
    <col min="10250" max="10250" width="19.5546875" style="82" customWidth="1"/>
    <col min="10251" max="10251" width="2.88671875" style="82" customWidth="1"/>
    <col min="10252" max="10258" width="0" style="82" hidden="1" customWidth="1"/>
    <col min="10259" max="10501" width="0" style="82" hidden="1"/>
    <col min="10502" max="10502" width="76.5546875" style="82" customWidth="1"/>
    <col min="10503" max="10503" width="1.6640625" style="82" customWidth="1"/>
    <col min="10504" max="10504" width="19.5546875" style="82" customWidth="1"/>
    <col min="10505" max="10505" width="1.6640625" style="82" customWidth="1"/>
    <col min="10506" max="10506" width="19.5546875" style="82" customWidth="1"/>
    <col min="10507" max="10507" width="2.88671875" style="82" customWidth="1"/>
    <col min="10508" max="10514" width="0" style="82" hidden="1" customWidth="1"/>
    <col min="10515" max="10757" width="0" style="82" hidden="1"/>
    <col min="10758" max="10758" width="76.5546875" style="82" customWidth="1"/>
    <col min="10759" max="10759" width="1.6640625" style="82" customWidth="1"/>
    <col min="10760" max="10760" width="19.5546875" style="82" customWidth="1"/>
    <col min="10761" max="10761" width="1.6640625" style="82" customWidth="1"/>
    <col min="10762" max="10762" width="19.5546875" style="82" customWidth="1"/>
    <col min="10763" max="10763" width="2.88671875" style="82" customWidth="1"/>
    <col min="10764" max="10770" width="0" style="82" hidden="1" customWidth="1"/>
    <col min="10771" max="11013" width="0" style="82" hidden="1"/>
    <col min="11014" max="11014" width="76.5546875" style="82" customWidth="1"/>
    <col min="11015" max="11015" width="1.6640625" style="82" customWidth="1"/>
    <col min="11016" max="11016" width="19.5546875" style="82" customWidth="1"/>
    <col min="11017" max="11017" width="1.6640625" style="82" customWidth="1"/>
    <col min="11018" max="11018" width="19.5546875" style="82" customWidth="1"/>
    <col min="11019" max="11019" width="2.88671875" style="82" customWidth="1"/>
    <col min="11020" max="11026" width="0" style="82" hidden="1" customWidth="1"/>
    <col min="11027" max="11269" width="0" style="82" hidden="1"/>
    <col min="11270" max="11270" width="76.5546875" style="82" customWidth="1"/>
    <col min="11271" max="11271" width="1.6640625" style="82" customWidth="1"/>
    <col min="11272" max="11272" width="19.5546875" style="82" customWidth="1"/>
    <col min="11273" max="11273" width="1.6640625" style="82" customWidth="1"/>
    <col min="11274" max="11274" width="19.5546875" style="82" customWidth="1"/>
    <col min="11275" max="11275" width="2.88671875" style="82" customWidth="1"/>
    <col min="11276" max="11282" width="0" style="82" hidden="1" customWidth="1"/>
    <col min="11283" max="11525" width="0" style="82" hidden="1"/>
    <col min="11526" max="11526" width="76.5546875" style="82" customWidth="1"/>
    <col min="11527" max="11527" width="1.6640625" style="82" customWidth="1"/>
    <col min="11528" max="11528" width="19.5546875" style="82" customWidth="1"/>
    <col min="11529" max="11529" width="1.6640625" style="82" customWidth="1"/>
    <col min="11530" max="11530" width="19.5546875" style="82" customWidth="1"/>
    <col min="11531" max="11531" width="2.88671875" style="82" customWidth="1"/>
    <col min="11532" max="11538" width="0" style="82" hidden="1" customWidth="1"/>
    <col min="11539" max="11781" width="0" style="82" hidden="1"/>
    <col min="11782" max="11782" width="76.5546875" style="82" customWidth="1"/>
    <col min="11783" max="11783" width="1.6640625" style="82" customWidth="1"/>
    <col min="11784" max="11784" width="19.5546875" style="82" customWidth="1"/>
    <col min="11785" max="11785" width="1.6640625" style="82" customWidth="1"/>
    <col min="11786" max="11786" width="19.5546875" style="82" customWidth="1"/>
    <col min="11787" max="11787" width="2.88671875" style="82" customWidth="1"/>
    <col min="11788" max="11794" width="0" style="82" hidden="1" customWidth="1"/>
    <col min="11795" max="12037" width="0" style="82" hidden="1"/>
    <col min="12038" max="12038" width="76.5546875" style="82" customWidth="1"/>
    <col min="12039" max="12039" width="1.6640625" style="82" customWidth="1"/>
    <col min="12040" max="12040" width="19.5546875" style="82" customWidth="1"/>
    <col min="12041" max="12041" width="1.6640625" style="82" customWidth="1"/>
    <col min="12042" max="12042" width="19.5546875" style="82" customWidth="1"/>
    <col min="12043" max="12043" width="2.88671875" style="82" customWidth="1"/>
    <col min="12044" max="12050" width="0" style="82" hidden="1" customWidth="1"/>
    <col min="12051" max="12293" width="0" style="82" hidden="1"/>
    <col min="12294" max="12294" width="76.5546875" style="82" customWidth="1"/>
    <col min="12295" max="12295" width="1.6640625" style="82" customWidth="1"/>
    <col min="12296" max="12296" width="19.5546875" style="82" customWidth="1"/>
    <col min="12297" max="12297" width="1.6640625" style="82" customWidth="1"/>
    <col min="12298" max="12298" width="19.5546875" style="82" customWidth="1"/>
    <col min="12299" max="12299" width="2.88671875" style="82" customWidth="1"/>
    <col min="12300" max="12306" width="0" style="82" hidden="1" customWidth="1"/>
    <col min="12307" max="12549" width="0" style="82" hidden="1"/>
    <col min="12550" max="12550" width="76.5546875" style="82" customWidth="1"/>
    <col min="12551" max="12551" width="1.6640625" style="82" customWidth="1"/>
    <col min="12552" max="12552" width="19.5546875" style="82" customWidth="1"/>
    <col min="12553" max="12553" width="1.6640625" style="82" customWidth="1"/>
    <col min="12554" max="12554" width="19.5546875" style="82" customWidth="1"/>
    <col min="12555" max="12555" width="2.88671875" style="82" customWidth="1"/>
    <col min="12556" max="12562" width="0" style="82" hidden="1" customWidth="1"/>
    <col min="12563" max="12805" width="0" style="82" hidden="1"/>
    <col min="12806" max="12806" width="76.5546875" style="82" customWidth="1"/>
    <col min="12807" max="12807" width="1.6640625" style="82" customWidth="1"/>
    <col min="12808" max="12808" width="19.5546875" style="82" customWidth="1"/>
    <col min="12809" max="12809" width="1.6640625" style="82" customWidth="1"/>
    <col min="12810" max="12810" width="19.5546875" style="82" customWidth="1"/>
    <col min="12811" max="12811" width="2.88671875" style="82" customWidth="1"/>
    <col min="12812" max="12818" width="0" style="82" hidden="1" customWidth="1"/>
    <col min="12819" max="13061" width="0" style="82" hidden="1"/>
    <col min="13062" max="13062" width="76.5546875" style="82" customWidth="1"/>
    <col min="13063" max="13063" width="1.6640625" style="82" customWidth="1"/>
    <col min="13064" max="13064" width="19.5546875" style="82" customWidth="1"/>
    <col min="13065" max="13065" width="1.6640625" style="82" customWidth="1"/>
    <col min="13066" max="13066" width="19.5546875" style="82" customWidth="1"/>
    <col min="13067" max="13067" width="2.88671875" style="82" customWidth="1"/>
    <col min="13068" max="13074" width="0" style="82" hidden="1" customWidth="1"/>
    <col min="13075" max="13317" width="0" style="82" hidden="1"/>
    <col min="13318" max="13318" width="76.5546875" style="82" customWidth="1"/>
    <col min="13319" max="13319" width="1.6640625" style="82" customWidth="1"/>
    <col min="13320" max="13320" width="19.5546875" style="82" customWidth="1"/>
    <col min="13321" max="13321" width="1.6640625" style="82" customWidth="1"/>
    <col min="13322" max="13322" width="19.5546875" style="82" customWidth="1"/>
    <col min="13323" max="13323" width="2.88671875" style="82" customWidth="1"/>
    <col min="13324" max="13330" width="0" style="82" hidden="1" customWidth="1"/>
    <col min="13331" max="13573" width="0" style="82" hidden="1"/>
    <col min="13574" max="13574" width="76.5546875" style="82" customWidth="1"/>
    <col min="13575" max="13575" width="1.6640625" style="82" customWidth="1"/>
    <col min="13576" max="13576" width="19.5546875" style="82" customWidth="1"/>
    <col min="13577" max="13577" width="1.6640625" style="82" customWidth="1"/>
    <col min="13578" max="13578" width="19.5546875" style="82" customWidth="1"/>
    <col min="13579" max="13579" width="2.88671875" style="82" customWidth="1"/>
    <col min="13580" max="13586" width="0" style="82" hidden="1" customWidth="1"/>
    <col min="13587" max="13829" width="0" style="82" hidden="1"/>
    <col min="13830" max="13830" width="76.5546875" style="82" customWidth="1"/>
    <col min="13831" max="13831" width="1.6640625" style="82" customWidth="1"/>
    <col min="13832" max="13832" width="19.5546875" style="82" customWidth="1"/>
    <col min="13833" max="13833" width="1.6640625" style="82" customWidth="1"/>
    <col min="13834" max="13834" width="19.5546875" style="82" customWidth="1"/>
    <col min="13835" max="13835" width="2.88671875" style="82" customWidth="1"/>
    <col min="13836" max="13842" width="0" style="82" hidden="1" customWidth="1"/>
    <col min="13843" max="14085" width="0" style="82" hidden="1"/>
    <col min="14086" max="14086" width="76.5546875" style="82" customWidth="1"/>
    <col min="14087" max="14087" width="1.6640625" style="82" customWidth="1"/>
    <col min="14088" max="14088" width="19.5546875" style="82" customWidth="1"/>
    <col min="14089" max="14089" width="1.6640625" style="82" customWidth="1"/>
    <col min="14090" max="14090" width="19.5546875" style="82" customWidth="1"/>
    <col min="14091" max="14091" width="2.88671875" style="82" customWidth="1"/>
    <col min="14092" max="14098" width="0" style="82" hidden="1" customWidth="1"/>
    <col min="14099" max="14341" width="0" style="82" hidden="1"/>
    <col min="14342" max="14342" width="76.5546875" style="82" customWidth="1"/>
    <col min="14343" max="14343" width="1.6640625" style="82" customWidth="1"/>
    <col min="14344" max="14344" width="19.5546875" style="82" customWidth="1"/>
    <col min="14345" max="14345" width="1.6640625" style="82" customWidth="1"/>
    <col min="14346" max="14346" width="19.5546875" style="82" customWidth="1"/>
    <col min="14347" max="14347" width="2.88671875" style="82" customWidth="1"/>
    <col min="14348" max="14354" width="0" style="82" hidden="1" customWidth="1"/>
    <col min="14355" max="14597" width="0" style="82" hidden="1"/>
    <col min="14598" max="14598" width="76.5546875" style="82" customWidth="1"/>
    <col min="14599" max="14599" width="1.6640625" style="82" customWidth="1"/>
    <col min="14600" max="14600" width="19.5546875" style="82" customWidth="1"/>
    <col min="14601" max="14601" width="1.6640625" style="82" customWidth="1"/>
    <col min="14602" max="14602" width="19.5546875" style="82" customWidth="1"/>
    <col min="14603" max="14603" width="2.88671875" style="82" customWidth="1"/>
    <col min="14604" max="14610" width="0" style="82" hidden="1" customWidth="1"/>
    <col min="14611" max="14853" width="0" style="82" hidden="1"/>
    <col min="14854" max="14854" width="76.5546875" style="82" customWidth="1"/>
    <col min="14855" max="14855" width="1.6640625" style="82" customWidth="1"/>
    <col min="14856" max="14856" width="19.5546875" style="82" customWidth="1"/>
    <col min="14857" max="14857" width="1.6640625" style="82" customWidth="1"/>
    <col min="14858" max="14858" width="19.5546875" style="82" customWidth="1"/>
    <col min="14859" max="14859" width="2.88671875" style="82" customWidth="1"/>
    <col min="14860" max="14866" width="0" style="82" hidden="1" customWidth="1"/>
    <col min="14867" max="15109" width="0" style="82" hidden="1"/>
    <col min="15110" max="15110" width="76.5546875" style="82" customWidth="1"/>
    <col min="15111" max="15111" width="1.6640625" style="82" customWidth="1"/>
    <col min="15112" max="15112" width="19.5546875" style="82" customWidth="1"/>
    <col min="15113" max="15113" width="1.6640625" style="82" customWidth="1"/>
    <col min="15114" max="15114" width="19.5546875" style="82" customWidth="1"/>
    <col min="15115" max="15115" width="2.88671875" style="82" customWidth="1"/>
    <col min="15116" max="15122" width="0" style="82" hidden="1" customWidth="1"/>
    <col min="15123" max="15365" width="0" style="82" hidden="1"/>
    <col min="15366" max="15366" width="76.5546875" style="82" customWidth="1"/>
    <col min="15367" max="15367" width="1.6640625" style="82" customWidth="1"/>
    <col min="15368" max="15368" width="19.5546875" style="82" customWidth="1"/>
    <col min="15369" max="15369" width="1.6640625" style="82" customWidth="1"/>
    <col min="15370" max="15370" width="19.5546875" style="82" customWidth="1"/>
    <col min="15371" max="15371" width="2.88671875" style="82" customWidth="1"/>
    <col min="15372" max="15378" width="0" style="82" hidden="1" customWidth="1"/>
    <col min="15379" max="15621" width="0" style="82" hidden="1"/>
    <col min="15622" max="15622" width="76.5546875" style="82" customWidth="1"/>
    <col min="15623" max="15623" width="1.6640625" style="82" customWidth="1"/>
    <col min="15624" max="15624" width="19.5546875" style="82" customWidth="1"/>
    <col min="15625" max="15625" width="1.6640625" style="82" customWidth="1"/>
    <col min="15626" max="15626" width="19.5546875" style="82" customWidth="1"/>
    <col min="15627" max="15627" width="2.88671875" style="82" customWidth="1"/>
    <col min="15628" max="15634" width="0" style="82" hidden="1" customWidth="1"/>
    <col min="15635" max="16384" width="0" style="82" hidden="1"/>
  </cols>
  <sheetData>
    <row r="1" spans="1:6" ht="13.8" x14ac:dyDescent="0.25"/>
    <row r="2" spans="1:6" ht="13.8" x14ac:dyDescent="0.25"/>
    <row r="3" spans="1:6" ht="13.8" x14ac:dyDescent="0.25"/>
    <row r="4" spans="1:6" ht="13.8" x14ac:dyDescent="0.25"/>
    <row r="5" spans="1:6" ht="13.8" x14ac:dyDescent="0.25"/>
    <row r="6" spans="1:6" ht="13.8" x14ac:dyDescent="0.25"/>
    <row r="7" spans="1:6" ht="13.8" x14ac:dyDescent="0.25"/>
    <row r="8" spans="1:6" ht="13.8" x14ac:dyDescent="0.25"/>
    <row r="9" spans="1:6" s="86" customFormat="1" ht="13.8" x14ac:dyDescent="0.25">
      <c r="A9" s="126" t="s">
        <v>93</v>
      </c>
      <c r="B9" s="126"/>
      <c r="C9" s="126"/>
      <c r="D9" s="126"/>
      <c r="E9" s="126"/>
      <c r="F9" s="126"/>
    </row>
    <row r="10" spans="1:6" s="86" customFormat="1" ht="13.8" x14ac:dyDescent="0.25">
      <c r="A10" s="126" t="s">
        <v>1</v>
      </c>
      <c r="B10" s="126"/>
      <c r="C10" s="126"/>
      <c r="D10" s="126"/>
      <c r="E10" s="126"/>
      <c r="F10" s="126"/>
    </row>
    <row r="11" spans="1:6" s="86" customFormat="1" ht="13.8" x14ac:dyDescent="0.25">
      <c r="A11" s="84"/>
      <c r="B11" s="84"/>
      <c r="C11" s="84"/>
      <c r="D11" s="84"/>
      <c r="E11" s="84"/>
      <c r="F11" s="84"/>
    </row>
    <row r="12" spans="1:6" ht="14.4" thickBot="1" x14ac:dyDescent="0.3">
      <c r="A12" s="84"/>
      <c r="B12" s="84"/>
      <c r="C12" s="133">
        <v>2020</v>
      </c>
      <c r="D12" s="134"/>
      <c r="E12" s="133">
        <v>2019</v>
      </c>
      <c r="F12" s="84"/>
    </row>
    <row r="13" spans="1:6" ht="13.8" x14ac:dyDescent="0.25"/>
    <row r="14" spans="1:6" ht="15.9" customHeight="1" x14ac:dyDescent="0.25">
      <c r="A14" s="86" t="s">
        <v>94</v>
      </c>
      <c r="B14" s="86"/>
      <c r="C14" s="86"/>
      <c r="D14" s="86"/>
      <c r="E14" s="86"/>
      <c r="F14" s="86"/>
    </row>
    <row r="15" spans="1:6" ht="15.9" customHeight="1" x14ac:dyDescent="0.25">
      <c r="A15" s="86"/>
      <c r="B15" s="86"/>
      <c r="C15" s="86"/>
      <c r="D15" s="86"/>
      <c r="E15" s="86"/>
      <c r="F15" s="86"/>
    </row>
    <row r="16" spans="1:6" ht="15.9" customHeight="1" x14ac:dyDescent="0.25">
      <c r="A16" s="98" t="s">
        <v>95</v>
      </c>
      <c r="B16" s="86"/>
      <c r="C16" s="23">
        <f>SUM(C17:C42)</f>
        <v>9647228.8000000007</v>
      </c>
      <c r="D16" s="136"/>
      <c r="E16" s="23">
        <f>SUM(E17:E42)</f>
        <v>3153320.4699999974</v>
      </c>
      <c r="F16" s="119"/>
    </row>
    <row r="17" spans="1:6" ht="15.9" customHeight="1" x14ac:dyDescent="0.25">
      <c r="A17" s="137" t="s">
        <v>96</v>
      </c>
      <c r="C17" s="165">
        <f>'DRE 2020'!D41</f>
        <v>7020725.5199999986</v>
      </c>
      <c r="D17" s="138"/>
      <c r="E17" s="90">
        <f>'DRE 2020'!E41</f>
        <v>523421.3999999974</v>
      </c>
      <c r="F17" s="107"/>
    </row>
    <row r="18" spans="1:6" ht="12" customHeight="1" x14ac:dyDescent="0.25">
      <c r="C18" s="165"/>
      <c r="D18" s="138"/>
      <c r="E18" s="90"/>
      <c r="F18" s="107"/>
    </row>
    <row r="19" spans="1:6" ht="15.9" customHeight="1" x14ac:dyDescent="0.25">
      <c r="A19" s="86" t="s">
        <v>97</v>
      </c>
      <c r="B19" s="86"/>
      <c r="C19" s="166"/>
      <c r="D19" s="119"/>
      <c r="E19" s="119"/>
      <c r="F19" s="119"/>
    </row>
    <row r="20" spans="1:6" ht="15.9" customHeight="1" x14ac:dyDescent="0.25">
      <c r="A20" s="82" t="s">
        <v>98</v>
      </c>
      <c r="C20" s="165">
        <f>(188923.43+1475749.42)</f>
        <v>1664672.8499999999</v>
      </c>
      <c r="D20" s="138"/>
      <c r="E20" s="90">
        <v>1352167.49</v>
      </c>
      <c r="F20" s="107"/>
    </row>
    <row r="21" spans="1:6" ht="15.9" hidden="1" customHeight="1" x14ac:dyDescent="0.25">
      <c r="A21" s="82" t="s">
        <v>99</v>
      </c>
      <c r="C21" s="165"/>
      <c r="D21" s="138"/>
      <c r="E21" s="90"/>
      <c r="F21" s="107"/>
    </row>
    <row r="22" spans="1:6" ht="13.8" x14ac:dyDescent="0.25">
      <c r="A22" s="82" t="s">
        <v>100</v>
      </c>
      <c r="C22" s="165"/>
      <c r="D22" s="138"/>
      <c r="E22" s="90"/>
      <c r="F22" s="107"/>
    </row>
    <row r="23" spans="1:6" ht="7.5" customHeight="1" x14ac:dyDescent="0.25">
      <c r="C23" s="165"/>
      <c r="D23" s="138"/>
      <c r="E23" s="90"/>
      <c r="F23" s="107"/>
    </row>
    <row r="24" spans="1:6" ht="15.9" customHeight="1" x14ac:dyDescent="0.25">
      <c r="A24" s="86" t="s">
        <v>101</v>
      </c>
      <c r="B24" s="86"/>
      <c r="C24" s="166"/>
      <c r="D24" s="119"/>
      <c r="E24" s="119"/>
      <c r="F24" s="119"/>
    </row>
    <row r="25" spans="1:6" ht="15.9" customHeight="1" x14ac:dyDescent="0.25">
      <c r="A25" s="82" t="s">
        <v>102</v>
      </c>
      <c r="C25" s="165">
        <f>'BALANÇO 2020'!G16-'BALANÇO 2020'!F16</f>
        <v>2357092.4700000002</v>
      </c>
      <c r="D25" s="138"/>
      <c r="E25" s="90">
        <f>[1]BALANÇO!H16-[1]BALANÇO!F16</f>
        <v>-960989.71</v>
      </c>
      <c r="F25" s="107"/>
    </row>
    <row r="26" spans="1:6" ht="15.9" customHeight="1" x14ac:dyDescent="0.25">
      <c r="A26" s="82" t="s">
        <v>103</v>
      </c>
      <c r="C26" s="165">
        <f>'BALANÇO 2020'!G17-'BALANÇO 2020'!F17</f>
        <v>226625.08999999997</v>
      </c>
      <c r="D26" s="138"/>
      <c r="E26" s="90">
        <v>194341.95</v>
      </c>
      <c r="F26" s="107"/>
    </row>
    <row r="27" spans="1:6" ht="15.9" customHeight="1" x14ac:dyDescent="0.25">
      <c r="A27" s="82" t="s">
        <v>104</v>
      </c>
      <c r="C27" s="165">
        <f>'BALANÇO 2020'!G18-'BALANÇO 2020'!F18</f>
        <v>8498.8800000000047</v>
      </c>
      <c r="D27" s="138"/>
      <c r="E27" s="90">
        <f>[1]BALANÇO!H18-[1]BALANÇO!F18</f>
        <v>20642.209999999992</v>
      </c>
      <c r="F27" s="107"/>
    </row>
    <row r="28" spans="1:6" ht="15.9" customHeight="1" x14ac:dyDescent="0.25">
      <c r="A28" s="82" t="s">
        <v>105</v>
      </c>
      <c r="C28" s="165">
        <f>'BALANÇO 2020'!G19-'BALANÇO 2020'!F19</f>
        <v>4203.1500000000087</v>
      </c>
      <c r="D28" s="138"/>
      <c r="E28" s="90">
        <f>[1]BALANÇO!H19-[1]BALANÇO!F19</f>
        <v>108982.32999999999</v>
      </c>
      <c r="F28" s="107"/>
    </row>
    <row r="29" spans="1:6" ht="15.9" customHeight="1" x14ac:dyDescent="0.25">
      <c r="A29" s="82" t="s">
        <v>106</v>
      </c>
      <c r="C29" s="165">
        <f>'BALANÇO 2020'!G20-'BALANÇO 2020'!F20</f>
        <v>-3508776.46</v>
      </c>
      <c r="D29" s="138"/>
      <c r="E29" s="90">
        <f>[1]BALANÇO!H20-[1]BALANÇO!F20</f>
        <v>1394276.6</v>
      </c>
      <c r="F29" s="107"/>
    </row>
    <row r="30" spans="1:6" ht="15.9" customHeight="1" x14ac:dyDescent="0.25">
      <c r="A30" s="82" t="s">
        <v>107</v>
      </c>
      <c r="C30" s="90">
        <f>[1]BALANÇO!G21-[1]BALANÇO!E21</f>
        <v>0</v>
      </c>
      <c r="D30" s="138"/>
      <c r="E30" s="90">
        <f>[1]BALANÇO!H21-[1]BALANÇO!F21</f>
        <v>36582.980000000003</v>
      </c>
      <c r="F30" s="107"/>
    </row>
    <row r="31" spans="1:6" ht="15.9" customHeight="1" x14ac:dyDescent="0.25">
      <c r="A31" s="82" t="s">
        <v>108</v>
      </c>
      <c r="C31" s="164">
        <f>'BALANÇO 2020'!G22-'BALANÇO 2020'!F22</f>
        <v>-401.11</v>
      </c>
      <c r="D31" s="138"/>
      <c r="E31" s="90">
        <f>[1]BALANÇO!F22-[1]BALANÇO!D22</f>
        <v>0</v>
      </c>
      <c r="F31" s="107"/>
    </row>
    <row r="32" spans="1:6" ht="15.9" customHeight="1" x14ac:dyDescent="0.25">
      <c r="A32" s="82" t="s">
        <v>109</v>
      </c>
      <c r="C32" s="164">
        <f>'BALANÇO 2020'!G27-'BALANÇO 2020'!F27</f>
        <v>-4073108.38</v>
      </c>
      <c r="D32" s="138"/>
      <c r="E32" s="90">
        <f>[1]BALANÇO!H27-[1]BALANÇO!F27</f>
        <v>801842.15</v>
      </c>
      <c r="F32" s="107"/>
    </row>
    <row r="33" spans="1:6" ht="15.9" customHeight="1" x14ac:dyDescent="0.25">
      <c r="A33" s="82" t="s">
        <v>110</v>
      </c>
      <c r="C33" s="164">
        <f>'BALANÇO 2020'!G28-'BALANÇO 2020'!F28</f>
        <v>-20</v>
      </c>
      <c r="D33" s="138"/>
      <c r="E33" s="90">
        <f>[1]BALANÇO!F28-[1]BALANÇO!D28</f>
        <v>20079.97</v>
      </c>
      <c r="F33" s="107"/>
    </row>
    <row r="34" spans="1:6" ht="15.9" customHeight="1" x14ac:dyDescent="0.25">
      <c r="A34" s="82" t="s">
        <v>111</v>
      </c>
      <c r="C34" s="164">
        <f>'BALANÇO 2020'!G29-'BALANÇO 2020'!F29</f>
        <v>9883.7499999999982</v>
      </c>
      <c r="D34" s="138"/>
      <c r="E34" s="90">
        <v>0</v>
      </c>
      <c r="F34" s="107"/>
    </row>
    <row r="35" spans="1:6" ht="15.9" customHeight="1" x14ac:dyDescent="0.25">
      <c r="A35" s="82" t="s">
        <v>112</v>
      </c>
      <c r="C35" s="164">
        <f>'BALANÇO 2020'!F48-'BALANÇO 2020'!G48</f>
        <v>-792176.62</v>
      </c>
      <c r="D35" s="138"/>
      <c r="E35" s="90">
        <f>[1]BALANÇO!F48-[1]BALANÇO!H48</f>
        <v>-281789.40000000014</v>
      </c>
      <c r="F35" s="107"/>
    </row>
    <row r="36" spans="1:6" ht="15.9" customHeight="1" x14ac:dyDescent="0.25">
      <c r="A36" s="82" t="s">
        <v>113</v>
      </c>
      <c r="C36" s="164">
        <f>'BALANÇO 2020'!F49-'BALANÇO 2020'!G49</f>
        <v>1152409.3599999999</v>
      </c>
      <c r="D36" s="138"/>
      <c r="E36" s="90">
        <v>220172.3</v>
      </c>
      <c r="F36" s="107"/>
    </row>
    <row r="37" spans="1:6" ht="15.9" customHeight="1" x14ac:dyDescent="0.25">
      <c r="A37" s="82" t="s">
        <v>114</v>
      </c>
      <c r="C37" s="164">
        <f>'BALANÇO 2020'!F50-'BALANÇO 2020'!G50</f>
        <v>106372.53999999992</v>
      </c>
      <c r="D37" s="138"/>
      <c r="E37" s="90">
        <f>[1]BALANÇO!F50-[1]BALANÇO!H50</f>
        <v>18296.300000000047</v>
      </c>
      <c r="F37" s="107"/>
    </row>
    <row r="38" spans="1:6" ht="15.9" customHeight="1" x14ac:dyDescent="0.25">
      <c r="A38" s="82" t="s">
        <v>115</v>
      </c>
      <c r="C38" s="164">
        <f>'BALANÇO 2020'!F51-'BALANÇO 2020'!G51+('BALANÇO 2020'!F58-'BALANÇO 2020'!G58)</f>
        <v>1383244.7400000002</v>
      </c>
      <c r="D38" s="138"/>
      <c r="E38" s="90">
        <v>508589.35</v>
      </c>
      <c r="F38" s="107"/>
    </row>
    <row r="39" spans="1:6" ht="15.9" customHeight="1" x14ac:dyDescent="0.25">
      <c r="A39" s="82" t="s">
        <v>116</v>
      </c>
      <c r="C39" s="164">
        <f>'BALANÇO 2020'!F52-'BALANÇO 2020'!G52</f>
        <v>15238.55</v>
      </c>
      <c r="D39" s="138"/>
      <c r="E39" s="90">
        <f>[1]BALANÇO!F52-[1]BALANÇO!H52</f>
        <v>-1064.869999999999</v>
      </c>
      <c r="F39" s="107"/>
    </row>
    <row r="40" spans="1:6" ht="15.9" customHeight="1" x14ac:dyDescent="0.25">
      <c r="A40" s="82" t="s">
        <v>117</v>
      </c>
      <c r="C40" s="164">
        <f>'BALANÇO 2020'!F53-'BALANÇO 2020'!G53</f>
        <v>-363.91</v>
      </c>
      <c r="D40" s="138"/>
      <c r="E40" s="90">
        <f>[1]BALANÇO!F53-[1]BALANÇO!H53</f>
        <v>-388.43</v>
      </c>
      <c r="F40" s="107"/>
    </row>
    <row r="41" spans="1:6" ht="14.25" hidden="1" customHeight="1" x14ac:dyDescent="0.25">
      <c r="A41" s="82" t="s">
        <v>118</v>
      </c>
      <c r="C41" s="164">
        <f>[1]BALANÇO!C54-[1]BALANÇO!E54</f>
        <v>0</v>
      </c>
      <c r="D41" s="138"/>
      <c r="E41" s="90">
        <f>[1]BALANÇO!D54-[1]BALANÇO!F54</f>
        <v>0</v>
      </c>
      <c r="F41" s="107"/>
    </row>
    <row r="42" spans="1:6" ht="15.9" customHeight="1" x14ac:dyDescent="0.25">
      <c r="A42" s="82" t="s">
        <v>119</v>
      </c>
      <c r="C42" s="164">
        <f>'BALANÇO 2020'!F59-'BALANÇO 2020'!G59</f>
        <v>4073108.38</v>
      </c>
      <c r="D42" s="138"/>
      <c r="E42" s="90">
        <f>[1]BALANÇO!F59-[1]BALANÇO!H59</f>
        <v>-801842.15</v>
      </c>
      <c r="F42" s="107"/>
    </row>
    <row r="43" spans="1:6" ht="15.9" customHeight="1" x14ac:dyDescent="0.25">
      <c r="C43" s="107"/>
      <c r="D43" s="107"/>
      <c r="E43" s="107"/>
      <c r="F43" s="107"/>
    </row>
    <row r="44" spans="1:6" ht="15.9" customHeight="1" x14ac:dyDescent="0.25">
      <c r="A44" s="86" t="s">
        <v>120</v>
      </c>
      <c r="B44" s="86"/>
      <c r="C44" s="119"/>
      <c r="D44" s="119"/>
      <c r="E44" s="119"/>
      <c r="F44" s="119"/>
    </row>
    <row r="45" spans="1:6" ht="15.9" customHeight="1" x14ac:dyDescent="0.25">
      <c r="A45" s="86"/>
      <c r="B45" s="86"/>
      <c r="C45" s="119"/>
      <c r="D45" s="119"/>
      <c r="E45" s="119"/>
      <c r="F45" s="119"/>
    </row>
    <row r="46" spans="1:6" ht="15.9" customHeight="1" x14ac:dyDescent="0.25">
      <c r="A46" s="98" t="s">
        <v>121</v>
      </c>
      <c r="B46" s="86"/>
      <c r="C46" s="23">
        <f>SUM(C47:C53)</f>
        <v>-1775796.93</v>
      </c>
      <c r="D46" s="136"/>
      <c r="E46" s="23">
        <f>SUM(E47:E53)</f>
        <v>-2279115.5799999996</v>
      </c>
      <c r="F46" s="119"/>
    </row>
    <row r="47" spans="1:6" ht="15.9" hidden="1" customHeight="1" x14ac:dyDescent="0.25">
      <c r="A47" s="82" t="s">
        <v>122</v>
      </c>
      <c r="C47" s="107"/>
      <c r="D47" s="107"/>
      <c r="E47" s="107"/>
      <c r="F47" s="107"/>
    </row>
    <row r="48" spans="1:6" ht="15.9" hidden="1" customHeight="1" x14ac:dyDescent="0.25">
      <c r="A48" s="82" t="s">
        <v>123</v>
      </c>
      <c r="C48" s="107"/>
      <c r="D48" s="107"/>
      <c r="E48" s="107"/>
      <c r="F48" s="107"/>
    </row>
    <row r="49" spans="1:6" ht="15.9" hidden="1" customHeight="1" x14ac:dyDescent="0.25">
      <c r="A49" s="82" t="s">
        <v>124</v>
      </c>
      <c r="C49" s="90">
        <v>0</v>
      </c>
      <c r="D49" s="138"/>
      <c r="E49" s="90">
        <v>0</v>
      </c>
      <c r="F49" s="107"/>
    </row>
    <row r="50" spans="1:6" ht="15.9" customHeight="1" x14ac:dyDescent="0.25">
      <c r="A50" s="82" t="s">
        <v>125</v>
      </c>
      <c r="C50" s="90">
        <f>-18335-1760980.99+2639.26+879.8</f>
        <v>-1775796.93</v>
      </c>
      <c r="D50" s="138"/>
      <c r="E50" s="90">
        <f>-2259035.57+0.25-20080.26</f>
        <v>-2279115.5799999996</v>
      </c>
      <c r="F50" s="107"/>
    </row>
    <row r="51" spans="1:6" ht="15.9" hidden="1" customHeight="1" x14ac:dyDescent="0.25">
      <c r="A51" s="82" t="s">
        <v>126</v>
      </c>
      <c r="C51" s="90"/>
      <c r="D51" s="138"/>
      <c r="E51" s="90"/>
      <c r="F51" s="107"/>
    </row>
    <row r="52" spans="1:6" ht="15.9" hidden="1" customHeight="1" x14ac:dyDescent="0.25">
      <c r="A52" s="82" t="s">
        <v>127</v>
      </c>
      <c r="C52" s="90"/>
      <c r="D52" s="138"/>
      <c r="E52" s="90"/>
      <c r="F52" s="107"/>
    </row>
    <row r="53" spans="1:6" ht="15.9" hidden="1" customHeight="1" x14ac:dyDescent="0.25">
      <c r="A53" s="82" t="s">
        <v>128</v>
      </c>
      <c r="C53" s="90"/>
      <c r="D53" s="138"/>
      <c r="E53" s="90"/>
      <c r="F53" s="107"/>
    </row>
    <row r="54" spans="1:6" ht="9" customHeight="1" x14ac:dyDescent="0.25">
      <c r="C54" s="107"/>
      <c r="D54" s="107"/>
      <c r="E54" s="107"/>
      <c r="F54" s="107"/>
    </row>
    <row r="55" spans="1:6" ht="13.5" customHeight="1" x14ac:dyDescent="0.25">
      <c r="A55" s="86" t="s">
        <v>129</v>
      </c>
      <c r="B55" s="86"/>
      <c r="C55" s="119"/>
      <c r="D55" s="119"/>
      <c r="E55" s="119"/>
      <c r="F55" s="119"/>
    </row>
    <row r="56" spans="1:6" ht="6" customHeight="1" x14ac:dyDescent="0.25">
      <c r="A56" s="86"/>
      <c r="B56" s="86"/>
      <c r="C56" s="119"/>
      <c r="D56" s="119"/>
      <c r="E56" s="119"/>
      <c r="F56" s="119"/>
    </row>
    <row r="57" spans="1:6" ht="15.9" customHeight="1" x14ac:dyDescent="0.25">
      <c r="A57" s="98" t="s">
        <v>130</v>
      </c>
      <c r="B57" s="86"/>
      <c r="C57" s="23">
        <f>SUM(C58:C61)</f>
        <v>0</v>
      </c>
      <c r="D57" s="136"/>
      <c r="E57" s="23">
        <f>SUM(E58:E61)</f>
        <v>0</v>
      </c>
      <c r="F57" s="119"/>
    </row>
    <row r="58" spans="1:6" ht="15.9" hidden="1" customHeight="1" x14ac:dyDescent="0.25">
      <c r="A58" s="137" t="s">
        <v>131</v>
      </c>
      <c r="C58" s="90"/>
      <c r="D58" s="138"/>
      <c r="E58" s="90"/>
      <c r="F58" s="107"/>
    </row>
    <row r="59" spans="1:6" ht="15.9" hidden="1" customHeight="1" x14ac:dyDescent="0.25">
      <c r="A59" s="82" t="s">
        <v>132</v>
      </c>
      <c r="C59" s="107"/>
      <c r="D59" s="107"/>
      <c r="E59" s="107"/>
      <c r="F59" s="107"/>
    </row>
    <row r="60" spans="1:6" ht="15.9" hidden="1" customHeight="1" x14ac:dyDescent="0.25">
      <c r="A60" s="82" t="s">
        <v>133</v>
      </c>
      <c r="C60" s="90"/>
      <c r="D60" s="138"/>
      <c r="E60" s="90"/>
      <c r="F60" s="107"/>
    </row>
    <row r="61" spans="1:6" ht="15.9" hidden="1" customHeight="1" x14ac:dyDescent="0.25">
      <c r="A61" s="82" t="s">
        <v>134</v>
      </c>
      <c r="C61" s="107"/>
      <c r="D61" s="107"/>
      <c r="E61" s="107"/>
      <c r="F61" s="107"/>
    </row>
    <row r="62" spans="1:6" ht="7.5" customHeight="1" x14ac:dyDescent="0.25">
      <c r="C62" s="107"/>
      <c r="D62" s="107"/>
      <c r="E62" s="107"/>
      <c r="F62" s="107"/>
    </row>
    <row r="63" spans="1:6" ht="15.9" customHeight="1" thickBot="1" x14ac:dyDescent="0.3">
      <c r="A63" s="91" t="s">
        <v>135</v>
      </c>
      <c r="B63" s="86"/>
      <c r="C63" s="93">
        <f>C16+C46+C57-1</f>
        <v>7871430.870000001</v>
      </c>
      <c r="D63" s="136"/>
      <c r="E63" s="93">
        <f>E16+E46+E57-1</f>
        <v>874203.8899999978</v>
      </c>
      <c r="F63" s="119"/>
    </row>
    <row r="64" spans="1:6" ht="15.9" hidden="1" customHeight="1" x14ac:dyDescent="0.25"/>
    <row r="65" spans="1:6" ht="6.75" customHeight="1" x14ac:dyDescent="0.25"/>
    <row r="66" spans="1:6" ht="15.9" customHeight="1" thickBot="1" x14ac:dyDescent="0.3">
      <c r="A66" s="91" t="s">
        <v>136</v>
      </c>
      <c r="B66" s="86"/>
      <c r="C66" s="133">
        <v>2020</v>
      </c>
      <c r="D66" s="134"/>
      <c r="E66" s="133">
        <v>2019</v>
      </c>
      <c r="F66" s="86"/>
    </row>
    <row r="67" spans="1:6" ht="8.25" customHeight="1" x14ac:dyDescent="0.25"/>
    <row r="68" spans="1:6" ht="15.9" customHeight="1" x14ac:dyDescent="0.25">
      <c r="A68" s="82" t="s">
        <v>137</v>
      </c>
      <c r="C68" s="90">
        <f>E69</f>
        <v>2044501.41</v>
      </c>
      <c r="D68" s="138"/>
      <c r="E68" s="90">
        <v>1170305.52</v>
      </c>
      <c r="F68" s="107"/>
    </row>
    <row r="69" spans="1:6" ht="15.9" customHeight="1" x14ac:dyDescent="0.25">
      <c r="A69" s="82" t="s">
        <v>138</v>
      </c>
      <c r="C69" s="90">
        <f>'BALANÇO 2020'!F15</f>
        <v>9915933.2799999993</v>
      </c>
      <c r="D69" s="138"/>
      <c r="E69" s="90">
        <v>2044501.41</v>
      </c>
      <c r="F69" s="107"/>
    </row>
    <row r="70" spans="1:6" ht="7.5" customHeight="1" x14ac:dyDescent="0.25">
      <c r="C70" s="107"/>
      <c r="D70" s="107"/>
      <c r="E70" s="107"/>
      <c r="F70" s="107"/>
    </row>
    <row r="71" spans="1:6" ht="15.9" customHeight="1" thickBot="1" x14ac:dyDescent="0.3">
      <c r="A71" s="91" t="s">
        <v>139</v>
      </c>
      <c r="B71" s="86"/>
      <c r="C71" s="93">
        <f>C69-C68-1</f>
        <v>7871430.8699999992</v>
      </c>
      <c r="D71" s="136"/>
      <c r="E71" s="93">
        <f>E69-E68-1</f>
        <v>874194.8899999999</v>
      </c>
      <c r="F71" s="119"/>
    </row>
    <row r="72" spans="1:6" ht="15.9" customHeight="1" x14ac:dyDescent="0.25">
      <c r="C72" s="139"/>
      <c r="D72" s="139"/>
      <c r="E72" s="139"/>
    </row>
    <row r="73" spans="1:6" ht="13.8" x14ac:dyDescent="0.25">
      <c r="A73" s="114" t="s">
        <v>140</v>
      </c>
      <c r="B73" s="114"/>
      <c r="C73" s="114"/>
      <c r="D73" s="114"/>
      <c r="E73" s="114"/>
    </row>
    <row r="74" spans="1:6" ht="13.8" x14ac:dyDescent="0.25"/>
    <row r="75" spans="1:6" ht="13.8" x14ac:dyDescent="0.25">
      <c r="C75" s="124"/>
    </row>
    <row r="76" spans="1:6" ht="13.8" x14ac:dyDescent="0.25">
      <c r="C76" s="90"/>
      <c r="D76" s="138"/>
      <c r="E76" s="90"/>
    </row>
    <row r="77" spans="1:6" ht="13.8" hidden="1" x14ac:dyDescent="0.25">
      <c r="A77" s="121"/>
      <c r="B77" s="117"/>
      <c r="C77" s="117"/>
      <c r="D77" s="117"/>
      <c r="E77" s="117"/>
      <c r="F77" s="117"/>
    </row>
    <row r="78" spans="1:6" ht="13.8" hidden="1" x14ac:dyDescent="0.25">
      <c r="A78" s="84"/>
      <c r="B78" s="117"/>
      <c r="C78" s="117"/>
      <c r="D78" s="117"/>
      <c r="E78" s="117"/>
      <c r="F78" s="117"/>
    </row>
    <row r="79" spans="1:6" ht="13.8" hidden="1" x14ac:dyDescent="0.25">
      <c r="A79" s="84"/>
      <c r="B79" s="117"/>
      <c r="C79" s="117"/>
      <c r="D79" s="117"/>
      <c r="E79" s="117"/>
      <c r="F79" s="117"/>
    </row>
    <row r="80" spans="1:6" ht="13.8" hidden="1" x14ac:dyDescent="0.25">
      <c r="A80" s="84"/>
      <c r="B80" s="117"/>
      <c r="C80" s="117"/>
      <c r="D80" s="117"/>
      <c r="E80" s="117"/>
      <c r="F80" s="117"/>
    </row>
    <row r="81" spans="1:6" ht="13.8" hidden="1" x14ac:dyDescent="0.25"/>
    <row r="82" spans="1:6" ht="13.8" x14ac:dyDescent="0.25"/>
    <row r="83" spans="1:6" ht="13.8" x14ac:dyDescent="0.25">
      <c r="A83" s="140"/>
      <c r="B83" s="5"/>
      <c r="C83" s="5"/>
      <c r="D83" s="5"/>
      <c r="E83" s="5"/>
      <c r="F83" s="5"/>
    </row>
    <row r="84" spans="1:6" ht="13.8" x14ac:dyDescent="0.25">
      <c r="A84" s="141"/>
      <c r="B84" s="141"/>
      <c r="C84" s="141"/>
      <c r="D84" s="141"/>
      <c r="E84" s="141"/>
      <c r="F84" s="141"/>
    </row>
    <row r="85" spans="1:6" ht="13.8" x14ac:dyDescent="0.25">
      <c r="A85" s="5"/>
      <c r="B85" s="5"/>
      <c r="C85" s="5"/>
      <c r="D85" s="5"/>
      <c r="E85" s="5"/>
      <c r="F85" s="5"/>
    </row>
    <row r="86" spans="1:6" ht="13.8" x14ac:dyDescent="0.25">
      <c r="C86" s="90"/>
    </row>
    <row r="87" spans="1:6" ht="13.8" x14ac:dyDescent="0.25">
      <c r="A87" s="122"/>
      <c r="B87" s="122"/>
      <c r="C87" s="142"/>
      <c r="D87"/>
      <c r="E87"/>
      <c r="F87" s="122"/>
    </row>
    <row r="88" spans="1:6" ht="13.8" x14ac:dyDescent="0.25">
      <c r="C88" s="90"/>
    </row>
    <row r="89" spans="1:6" ht="13.8" x14ac:dyDescent="0.25">
      <c r="C89" s="90"/>
    </row>
    <row r="90" spans="1:6" ht="13.8" x14ac:dyDescent="0.25">
      <c r="C90" s="90"/>
    </row>
    <row r="91" spans="1:6" ht="13.8" x14ac:dyDescent="0.25">
      <c r="C91" s="90"/>
    </row>
    <row r="92" spans="1:6" ht="13.8" x14ac:dyDescent="0.25">
      <c r="C92" s="90"/>
    </row>
    <row r="93" spans="1:6" ht="13.8" x14ac:dyDescent="0.25">
      <c r="C93" s="90"/>
    </row>
    <row r="94" spans="1:6" ht="13.8" x14ac:dyDescent="0.25">
      <c r="C94" s="90"/>
    </row>
    <row r="95" spans="1:6" ht="13.8" x14ac:dyDescent="0.25"/>
    <row r="96" spans="1:6" ht="13.8" x14ac:dyDescent="0.25"/>
    <row r="97" ht="13.8" x14ac:dyDescent="0.25"/>
    <row r="98" ht="13.8" x14ac:dyDescent="0.25"/>
    <row r="99" ht="13.8" x14ac:dyDescent="0.25"/>
    <row r="100" ht="13.8" x14ac:dyDescent="0.25"/>
    <row r="101" ht="13.8" x14ac:dyDescent="0.25"/>
    <row r="102" ht="13.8" x14ac:dyDescent="0.25"/>
    <row r="103" ht="13.8" x14ac:dyDescent="0.25"/>
    <row r="104" ht="13.8" x14ac:dyDescent="0.25"/>
    <row r="105" ht="13.8" x14ac:dyDescent="0.25"/>
    <row r="106" ht="13.8" x14ac:dyDescent="0.25"/>
    <row r="107" ht="13.8" x14ac:dyDescent="0.25"/>
  </sheetData>
  <mergeCells count="10">
    <mergeCell ref="B80:F80"/>
    <mergeCell ref="A83:F83"/>
    <mergeCell ref="A84:F84"/>
    <mergeCell ref="A85:F85"/>
    <mergeCell ref="A9:F9"/>
    <mergeCell ref="A10:F10"/>
    <mergeCell ref="A73:E73"/>
    <mergeCell ref="B77:F77"/>
    <mergeCell ref="B78:F78"/>
    <mergeCell ref="B79:F79"/>
  </mergeCells>
  <pageMargins left="0.511811024" right="0.511811024" top="0.78740157499999996" bottom="0.78740157499999996" header="0.31496062000000002" footer="0.31496062000000002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0311-07F0-4DDC-AA4E-8F0F08EBF3A7}">
  <dimension ref="A7:J20"/>
  <sheetViews>
    <sheetView showGridLines="0" zoomScale="80" zoomScaleNormal="80" zoomScaleSheetLayoutView="87" workbookViewId="0">
      <selection activeCell="A25" sqref="A25"/>
    </sheetView>
  </sheetViews>
  <sheetFormatPr defaultRowHeight="13.8" x14ac:dyDescent="0.25"/>
  <cols>
    <col min="1" max="1" width="66.6640625" style="82" customWidth="1"/>
    <col min="2" max="2" width="1.6640625" style="82" customWidth="1"/>
    <col min="3" max="4" width="18.6640625" style="83" customWidth="1"/>
    <col min="5" max="5" width="15.6640625" style="82" bestFit="1" customWidth="1"/>
    <col min="6" max="6" width="17" style="82" bestFit="1" customWidth="1"/>
    <col min="7" max="7" width="15.5546875" style="82" bestFit="1" customWidth="1"/>
    <col min="8" max="8" width="17" style="82" bestFit="1" customWidth="1"/>
    <col min="9" max="9" width="8.88671875" style="82"/>
    <col min="10" max="10" width="20.33203125" style="83" bestFit="1" customWidth="1"/>
    <col min="11" max="252" width="8.88671875" style="82"/>
    <col min="253" max="253" width="95.109375" style="82" customWidth="1"/>
    <col min="254" max="254" width="1.6640625" style="82" customWidth="1"/>
    <col min="255" max="255" width="18.6640625" style="82" customWidth="1"/>
    <col min="256" max="256" width="1.6640625" style="82" customWidth="1"/>
    <col min="257" max="257" width="18.6640625" style="82" customWidth="1"/>
    <col min="258" max="258" width="2.88671875" style="82" customWidth="1"/>
    <col min="259" max="259" width="0" style="82" hidden="1" customWidth="1"/>
    <col min="260" max="260" width="8.88671875" style="82"/>
    <col min="261" max="261" width="15.6640625" style="82" bestFit="1" customWidth="1"/>
    <col min="262" max="262" width="17" style="82" bestFit="1" customWidth="1"/>
    <col min="263" max="263" width="15.5546875" style="82" bestFit="1" customWidth="1"/>
    <col min="264" max="264" width="17" style="82" bestFit="1" customWidth="1"/>
    <col min="265" max="265" width="8.88671875" style="82"/>
    <col min="266" max="266" width="20.33203125" style="82" bestFit="1" customWidth="1"/>
    <col min="267" max="508" width="8.88671875" style="82"/>
    <col min="509" max="509" width="95.109375" style="82" customWidth="1"/>
    <col min="510" max="510" width="1.6640625" style="82" customWidth="1"/>
    <col min="511" max="511" width="18.6640625" style="82" customWidth="1"/>
    <col min="512" max="512" width="1.6640625" style="82" customWidth="1"/>
    <col min="513" max="513" width="18.6640625" style="82" customWidth="1"/>
    <col min="514" max="514" width="2.88671875" style="82" customWidth="1"/>
    <col min="515" max="515" width="0" style="82" hidden="1" customWidth="1"/>
    <col min="516" max="516" width="8.88671875" style="82"/>
    <col min="517" max="517" width="15.6640625" style="82" bestFit="1" customWidth="1"/>
    <col min="518" max="518" width="17" style="82" bestFit="1" customWidth="1"/>
    <col min="519" max="519" width="15.5546875" style="82" bestFit="1" customWidth="1"/>
    <col min="520" max="520" width="17" style="82" bestFit="1" customWidth="1"/>
    <col min="521" max="521" width="8.88671875" style="82"/>
    <col min="522" max="522" width="20.33203125" style="82" bestFit="1" customWidth="1"/>
    <col min="523" max="764" width="8.88671875" style="82"/>
    <col min="765" max="765" width="95.109375" style="82" customWidth="1"/>
    <col min="766" max="766" width="1.6640625" style="82" customWidth="1"/>
    <col min="767" max="767" width="18.6640625" style="82" customWidth="1"/>
    <col min="768" max="768" width="1.6640625" style="82" customWidth="1"/>
    <col min="769" max="769" width="18.6640625" style="82" customWidth="1"/>
    <col min="770" max="770" width="2.88671875" style="82" customWidth="1"/>
    <col min="771" max="771" width="0" style="82" hidden="1" customWidth="1"/>
    <col min="772" max="772" width="8.88671875" style="82"/>
    <col min="773" max="773" width="15.6640625" style="82" bestFit="1" customWidth="1"/>
    <col min="774" max="774" width="17" style="82" bestFit="1" customWidth="1"/>
    <col min="775" max="775" width="15.5546875" style="82" bestFit="1" customWidth="1"/>
    <col min="776" max="776" width="17" style="82" bestFit="1" customWidth="1"/>
    <col min="777" max="777" width="8.88671875" style="82"/>
    <col min="778" max="778" width="20.33203125" style="82" bestFit="1" customWidth="1"/>
    <col min="779" max="1020" width="8.88671875" style="82"/>
    <col min="1021" max="1021" width="95.109375" style="82" customWidth="1"/>
    <col min="1022" max="1022" width="1.6640625" style="82" customWidth="1"/>
    <col min="1023" max="1023" width="18.6640625" style="82" customWidth="1"/>
    <col min="1024" max="1024" width="1.6640625" style="82" customWidth="1"/>
    <col min="1025" max="1025" width="18.6640625" style="82" customWidth="1"/>
    <col min="1026" max="1026" width="2.88671875" style="82" customWidth="1"/>
    <col min="1027" max="1027" width="0" style="82" hidden="1" customWidth="1"/>
    <col min="1028" max="1028" width="8.88671875" style="82"/>
    <col min="1029" max="1029" width="15.6640625" style="82" bestFit="1" customWidth="1"/>
    <col min="1030" max="1030" width="17" style="82" bestFit="1" customWidth="1"/>
    <col min="1031" max="1031" width="15.5546875" style="82" bestFit="1" customWidth="1"/>
    <col min="1032" max="1032" width="17" style="82" bestFit="1" customWidth="1"/>
    <col min="1033" max="1033" width="8.88671875" style="82"/>
    <col min="1034" max="1034" width="20.33203125" style="82" bestFit="1" customWidth="1"/>
    <col min="1035" max="1276" width="8.88671875" style="82"/>
    <col min="1277" max="1277" width="95.109375" style="82" customWidth="1"/>
    <col min="1278" max="1278" width="1.6640625" style="82" customWidth="1"/>
    <col min="1279" max="1279" width="18.6640625" style="82" customWidth="1"/>
    <col min="1280" max="1280" width="1.6640625" style="82" customWidth="1"/>
    <col min="1281" max="1281" width="18.6640625" style="82" customWidth="1"/>
    <col min="1282" max="1282" width="2.88671875" style="82" customWidth="1"/>
    <col min="1283" max="1283" width="0" style="82" hidden="1" customWidth="1"/>
    <col min="1284" max="1284" width="8.88671875" style="82"/>
    <col min="1285" max="1285" width="15.6640625" style="82" bestFit="1" customWidth="1"/>
    <col min="1286" max="1286" width="17" style="82" bestFit="1" customWidth="1"/>
    <col min="1287" max="1287" width="15.5546875" style="82" bestFit="1" customWidth="1"/>
    <col min="1288" max="1288" width="17" style="82" bestFit="1" customWidth="1"/>
    <col min="1289" max="1289" width="8.88671875" style="82"/>
    <col min="1290" max="1290" width="20.33203125" style="82" bestFit="1" customWidth="1"/>
    <col min="1291" max="1532" width="8.88671875" style="82"/>
    <col min="1533" max="1533" width="95.109375" style="82" customWidth="1"/>
    <col min="1534" max="1534" width="1.6640625" style="82" customWidth="1"/>
    <col min="1535" max="1535" width="18.6640625" style="82" customWidth="1"/>
    <col min="1536" max="1536" width="1.6640625" style="82" customWidth="1"/>
    <col min="1537" max="1537" width="18.6640625" style="82" customWidth="1"/>
    <col min="1538" max="1538" width="2.88671875" style="82" customWidth="1"/>
    <col min="1539" max="1539" width="0" style="82" hidden="1" customWidth="1"/>
    <col min="1540" max="1540" width="8.88671875" style="82"/>
    <col min="1541" max="1541" width="15.6640625" style="82" bestFit="1" customWidth="1"/>
    <col min="1542" max="1542" width="17" style="82" bestFit="1" customWidth="1"/>
    <col min="1543" max="1543" width="15.5546875" style="82" bestFit="1" customWidth="1"/>
    <col min="1544" max="1544" width="17" style="82" bestFit="1" customWidth="1"/>
    <col min="1545" max="1545" width="8.88671875" style="82"/>
    <col min="1546" max="1546" width="20.33203125" style="82" bestFit="1" customWidth="1"/>
    <col min="1547" max="1788" width="8.88671875" style="82"/>
    <col min="1789" max="1789" width="95.109375" style="82" customWidth="1"/>
    <col min="1790" max="1790" width="1.6640625" style="82" customWidth="1"/>
    <col min="1791" max="1791" width="18.6640625" style="82" customWidth="1"/>
    <col min="1792" max="1792" width="1.6640625" style="82" customWidth="1"/>
    <col min="1793" max="1793" width="18.6640625" style="82" customWidth="1"/>
    <col min="1794" max="1794" width="2.88671875" style="82" customWidth="1"/>
    <col min="1795" max="1795" width="0" style="82" hidden="1" customWidth="1"/>
    <col min="1796" max="1796" width="8.88671875" style="82"/>
    <col min="1797" max="1797" width="15.6640625" style="82" bestFit="1" customWidth="1"/>
    <col min="1798" max="1798" width="17" style="82" bestFit="1" customWidth="1"/>
    <col min="1799" max="1799" width="15.5546875" style="82" bestFit="1" customWidth="1"/>
    <col min="1800" max="1800" width="17" style="82" bestFit="1" customWidth="1"/>
    <col min="1801" max="1801" width="8.88671875" style="82"/>
    <col min="1802" max="1802" width="20.33203125" style="82" bestFit="1" customWidth="1"/>
    <col min="1803" max="2044" width="8.88671875" style="82"/>
    <col min="2045" max="2045" width="95.109375" style="82" customWidth="1"/>
    <col min="2046" max="2046" width="1.6640625" style="82" customWidth="1"/>
    <col min="2047" max="2047" width="18.6640625" style="82" customWidth="1"/>
    <col min="2048" max="2048" width="1.6640625" style="82" customWidth="1"/>
    <col min="2049" max="2049" width="18.6640625" style="82" customWidth="1"/>
    <col min="2050" max="2050" width="2.88671875" style="82" customWidth="1"/>
    <col min="2051" max="2051" width="0" style="82" hidden="1" customWidth="1"/>
    <col min="2052" max="2052" width="8.88671875" style="82"/>
    <col min="2053" max="2053" width="15.6640625" style="82" bestFit="1" customWidth="1"/>
    <col min="2054" max="2054" width="17" style="82" bestFit="1" customWidth="1"/>
    <col min="2055" max="2055" width="15.5546875" style="82" bestFit="1" customWidth="1"/>
    <col min="2056" max="2056" width="17" style="82" bestFit="1" customWidth="1"/>
    <col min="2057" max="2057" width="8.88671875" style="82"/>
    <col min="2058" max="2058" width="20.33203125" style="82" bestFit="1" customWidth="1"/>
    <col min="2059" max="2300" width="8.88671875" style="82"/>
    <col min="2301" max="2301" width="95.109375" style="82" customWidth="1"/>
    <col min="2302" max="2302" width="1.6640625" style="82" customWidth="1"/>
    <col min="2303" max="2303" width="18.6640625" style="82" customWidth="1"/>
    <col min="2304" max="2304" width="1.6640625" style="82" customWidth="1"/>
    <col min="2305" max="2305" width="18.6640625" style="82" customWidth="1"/>
    <col min="2306" max="2306" width="2.88671875" style="82" customWidth="1"/>
    <col min="2307" max="2307" width="0" style="82" hidden="1" customWidth="1"/>
    <col min="2308" max="2308" width="8.88671875" style="82"/>
    <col min="2309" max="2309" width="15.6640625" style="82" bestFit="1" customWidth="1"/>
    <col min="2310" max="2310" width="17" style="82" bestFit="1" customWidth="1"/>
    <col min="2311" max="2311" width="15.5546875" style="82" bestFit="1" customWidth="1"/>
    <col min="2312" max="2312" width="17" style="82" bestFit="1" customWidth="1"/>
    <col min="2313" max="2313" width="8.88671875" style="82"/>
    <col min="2314" max="2314" width="20.33203125" style="82" bestFit="1" customWidth="1"/>
    <col min="2315" max="2556" width="8.88671875" style="82"/>
    <col min="2557" max="2557" width="95.109375" style="82" customWidth="1"/>
    <col min="2558" max="2558" width="1.6640625" style="82" customWidth="1"/>
    <col min="2559" max="2559" width="18.6640625" style="82" customWidth="1"/>
    <col min="2560" max="2560" width="1.6640625" style="82" customWidth="1"/>
    <col min="2561" max="2561" width="18.6640625" style="82" customWidth="1"/>
    <col min="2562" max="2562" width="2.88671875" style="82" customWidth="1"/>
    <col min="2563" max="2563" width="0" style="82" hidden="1" customWidth="1"/>
    <col min="2564" max="2564" width="8.88671875" style="82"/>
    <col min="2565" max="2565" width="15.6640625" style="82" bestFit="1" customWidth="1"/>
    <col min="2566" max="2566" width="17" style="82" bestFit="1" customWidth="1"/>
    <col min="2567" max="2567" width="15.5546875" style="82" bestFit="1" customWidth="1"/>
    <col min="2568" max="2568" width="17" style="82" bestFit="1" customWidth="1"/>
    <col min="2569" max="2569" width="8.88671875" style="82"/>
    <col min="2570" max="2570" width="20.33203125" style="82" bestFit="1" customWidth="1"/>
    <col min="2571" max="2812" width="8.88671875" style="82"/>
    <col min="2813" max="2813" width="95.109375" style="82" customWidth="1"/>
    <col min="2814" max="2814" width="1.6640625" style="82" customWidth="1"/>
    <col min="2815" max="2815" width="18.6640625" style="82" customWidth="1"/>
    <col min="2816" max="2816" width="1.6640625" style="82" customWidth="1"/>
    <col min="2817" max="2817" width="18.6640625" style="82" customWidth="1"/>
    <col min="2818" max="2818" width="2.88671875" style="82" customWidth="1"/>
    <col min="2819" max="2819" width="0" style="82" hidden="1" customWidth="1"/>
    <col min="2820" max="2820" width="8.88671875" style="82"/>
    <col min="2821" max="2821" width="15.6640625" style="82" bestFit="1" customWidth="1"/>
    <col min="2822" max="2822" width="17" style="82" bestFit="1" customWidth="1"/>
    <col min="2823" max="2823" width="15.5546875" style="82" bestFit="1" customWidth="1"/>
    <col min="2824" max="2824" width="17" style="82" bestFit="1" customWidth="1"/>
    <col min="2825" max="2825" width="8.88671875" style="82"/>
    <col min="2826" max="2826" width="20.33203125" style="82" bestFit="1" customWidth="1"/>
    <col min="2827" max="3068" width="8.88671875" style="82"/>
    <col min="3069" max="3069" width="95.109375" style="82" customWidth="1"/>
    <col min="3070" max="3070" width="1.6640625" style="82" customWidth="1"/>
    <col min="3071" max="3071" width="18.6640625" style="82" customWidth="1"/>
    <col min="3072" max="3072" width="1.6640625" style="82" customWidth="1"/>
    <col min="3073" max="3073" width="18.6640625" style="82" customWidth="1"/>
    <col min="3074" max="3074" width="2.88671875" style="82" customWidth="1"/>
    <col min="3075" max="3075" width="0" style="82" hidden="1" customWidth="1"/>
    <col min="3076" max="3076" width="8.88671875" style="82"/>
    <col min="3077" max="3077" width="15.6640625" style="82" bestFit="1" customWidth="1"/>
    <col min="3078" max="3078" width="17" style="82" bestFit="1" customWidth="1"/>
    <col min="3079" max="3079" width="15.5546875" style="82" bestFit="1" customWidth="1"/>
    <col min="3080" max="3080" width="17" style="82" bestFit="1" customWidth="1"/>
    <col min="3081" max="3081" width="8.88671875" style="82"/>
    <col min="3082" max="3082" width="20.33203125" style="82" bestFit="1" customWidth="1"/>
    <col min="3083" max="3324" width="8.88671875" style="82"/>
    <col min="3325" max="3325" width="95.109375" style="82" customWidth="1"/>
    <col min="3326" max="3326" width="1.6640625" style="82" customWidth="1"/>
    <col min="3327" max="3327" width="18.6640625" style="82" customWidth="1"/>
    <col min="3328" max="3328" width="1.6640625" style="82" customWidth="1"/>
    <col min="3329" max="3329" width="18.6640625" style="82" customWidth="1"/>
    <col min="3330" max="3330" width="2.88671875" style="82" customWidth="1"/>
    <col min="3331" max="3331" width="0" style="82" hidden="1" customWidth="1"/>
    <col min="3332" max="3332" width="8.88671875" style="82"/>
    <col min="3333" max="3333" width="15.6640625" style="82" bestFit="1" customWidth="1"/>
    <col min="3334" max="3334" width="17" style="82" bestFit="1" customWidth="1"/>
    <col min="3335" max="3335" width="15.5546875" style="82" bestFit="1" customWidth="1"/>
    <col min="3336" max="3336" width="17" style="82" bestFit="1" customWidth="1"/>
    <col min="3337" max="3337" width="8.88671875" style="82"/>
    <col min="3338" max="3338" width="20.33203125" style="82" bestFit="1" customWidth="1"/>
    <col min="3339" max="3580" width="8.88671875" style="82"/>
    <col min="3581" max="3581" width="95.109375" style="82" customWidth="1"/>
    <col min="3582" max="3582" width="1.6640625" style="82" customWidth="1"/>
    <col min="3583" max="3583" width="18.6640625" style="82" customWidth="1"/>
    <col min="3584" max="3584" width="1.6640625" style="82" customWidth="1"/>
    <col min="3585" max="3585" width="18.6640625" style="82" customWidth="1"/>
    <col min="3586" max="3586" width="2.88671875" style="82" customWidth="1"/>
    <col min="3587" max="3587" width="0" style="82" hidden="1" customWidth="1"/>
    <col min="3588" max="3588" width="8.88671875" style="82"/>
    <col min="3589" max="3589" width="15.6640625" style="82" bestFit="1" customWidth="1"/>
    <col min="3590" max="3590" width="17" style="82" bestFit="1" customWidth="1"/>
    <col min="3591" max="3591" width="15.5546875" style="82" bestFit="1" customWidth="1"/>
    <col min="3592" max="3592" width="17" style="82" bestFit="1" customWidth="1"/>
    <col min="3593" max="3593" width="8.88671875" style="82"/>
    <col min="3594" max="3594" width="20.33203125" style="82" bestFit="1" customWidth="1"/>
    <col min="3595" max="3836" width="8.88671875" style="82"/>
    <col min="3837" max="3837" width="95.109375" style="82" customWidth="1"/>
    <col min="3838" max="3838" width="1.6640625" style="82" customWidth="1"/>
    <col min="3839" max="3839" width="18.6640625" style="82" customWidth="1"/>
    <col min="3840" max="3840" width="1.6640625" style="82" customWidth="1"/>
    <col min="3841" max="3841" width="18.6640625" style="82" customWidth="1"/>
    <col min="3842" max="3842" width="2.88671875" style="82" customWidth="1"/>
    <col min="3843" max="3843" width="0" style="82" hidden="1" customWidth="1"/>
    <col min="3844" max="3844" width="8.88671875" style="82"/>
    <col min="3845" max="3845" width="15.6640625" style="82" bestFit="1" customWidth="1"/>
    <col min="3846" max="3846" width="17" style="82" bestFit="1" customWidth="1"/>
    <col min="3847" max="3847" width="15.5546875" style="82" bestFit="1" customWidth="1"/>
    <col min="3848" max="3848" width="17" style="82" bestFit="1" customWidth="1"/>
    <col min="3849" max="3849" width="8.88671875" style="82"/>
    <col min="3850" max="3850" width="20.33203125" style="82" bestFit="1" customWidth="1"/>
    <col min="3851" max="4092" width="8.88671875" style="82"/>
    <col min="4093" max="4093" width="95.109375" style="82" customWidth="1"/>
    <col min="4094" max="4094" width="1.6640625" style="82" customWidth="1"/>
    <col min="4095" max="4095" width="18.6640625" style="82" customWidth="1"/>
    <col min="4096" max="4096" width="1.6640625" style="82" customWidth="1"/>
    <col min="4097" max="4097" width="18.6640625" style="82" customWidth="1"/>
    <col min="4098" max="4098" width="2.88671875" style="82" customWidth="1"/>
    <col min="4099" max="4099" width="0" style="82" hidden="1" customWidth="1"/>
    <col min="4100" max="4100" width="8.88671875" style="82"/>
    <col min="4101" max="4101" width="15.6640625" style="82" bestFit="1" customWidth="1"/>
    <col min="4102" max="4102" width="17" style="82" bestFit="1" customWidth="1"/>
    <col min="4103" max="4103" width="15.5546875" style="82" bestFit="1" customWidth="1"/>
    <col min="4104" max="4104" width="17" style="82" bestFit="1" customWidth="1"/>
    <col min="4105" max="4105" width="8.88671875" style="82"/>
    <col min="4106" max="4106" width="20.33203125" style="82" bestFit="1" customWidth="1"/>
    <col min="4107" max="4348" width="8.88671875" style="82"/>
    <col min="4349" max="4349" width="95.109375" style="82" customWidth="1"/>
    <col min="4350" max="4350" width="1.6640625" style="82" customWidth="1"/>
    <col min="4351" max="4351" width="18.6640625" style="82" customWidth="1"/>
    <col min="4352" max="4352" width="1.6640625" style="82" customWidth="1"/>
    <col min="4353" max="4353" width="18.6640625" style="82" customWidth="1"/>
    <col min="4354" max="4354" width="2.88671875" style="82" customWidth="1"/>
    <col min="4355" max="4355" width="0" style="82" hidden="1" customWidth="1"/>
    <col min="4356" max="4356" width="8.88671875" style="82"/>
    <col min="4357" max="4357" width="15.6640625" style="82" bestFit="1" customWidth="1"/>
    <col min="4358" max="4358" width="17" style="82" bestFit="1" customWidth="1"/>
    <col min="4359" max="4359" width="15.5546875" style="82" bestFit="1" customWidth="1"/>
    <col min="4360" max="4360" width="17" style="82" bestFit="1" customWidth="1"/>
    <col min="4361" max="4361" width="8.88671875" style="82"/>
    <col min="4362" max="4362" width="20.33203125" style="82" bestFit="1" customWidth="1"/>
    <col min="4363" max="4604" width="8.88671875" style="82"/>
    <col min="4605" max="4605" width="95.109375" style="82" customWidth="1"/>
    <col min="4606" max="4606" width="1.6640625" style="82" customWidth="1"/>
    <col min="4607" max="4607" width="18.6640625" style="82" customWidth="1"/>
    <col min="4608" max="4608" width="1.6640625" style="82" customWidth="1"/>
    <col min="4609" max="4609" width="18.6640625" style="82" customWidth="1"/>
    <col min="4610" max="4610" width="2.88671875" style="82" customWidth="1"/>
    <col min="4611" max="4611" width="0" style="82" hidden="1" customWidth="1"/>
    <col min="4612" max="4612" width="8.88671875" style="82"/>
    <col min="4613" max="4613" width="15.6640625" style="82" bestFit="1" customWidth="1"/>
    <col min="4614" max="4614" width="17" style="82" bestFit="1" customWidth="1"/>
    <col min="4615" max="4615" width="15.5546875" style="82" bestFit="1" customWidth="1"/>
    <col min="4616" max="4616" width="17" style="82" bestFit="1" customWidth="1"/>
    <col min="4617" max="4617" width="8.88671875" style="82"/>
    <col min="4618" max="4618" width="20.33203125" style="82" bestFit="1" customWidth="1"/>
    <col min="4619" max="4860" width="8.88671875" style="82"/>
    <col min="4861" max="4861" width="95.109375" style="82" customWidth="1"/>
    <col min="4862" max="4862" width="1.6640625" style="82" customWidth="1"/>
    <col min="4863" max="4863" width="18.6640625" style="82" customWidth="1"/>
    <col min="4864" max="4864" width="1.6640625" style="82" customWidth="1"/>
    <col min="4865" max="4865" width="18.6640625" style="82" customWidth="1"/>
    <col min="4866" max="4866" width="2.88671875" style="82" customWidth="1"/>
    <col min="4867" max="4867" width="0" style="82" hidden="1" customWidth="1"/>
    <col min="4868" max="4868" width="8.88671875" style="82"/>
    <col min="4869" max="4869" width="15.6640625" style="82" bestFit="1" customWidth="1"/>
    <col min="4870" max="4870" width="17" style="82" bestFit="1" customWidth="1"/>
    <col min="4871" max="4871" width="15.5546875" style="82" bestFit="1" customWidth="1"/>
    <col min="4872" max="4872" width="17" style="82" bestFit="1" customWidth="1"/>
    <col min="4873" max="4873" width="8.88671875" style="82"/>
    <col min="4874" max="4874" width="20.33203125" style="82" bestFit="1" customWidth="1"/>
    <col min="4875" max="5116" width="8.88671875" style="82"/>
    <col min="5117" max="5117" width="95.109375" style="82" customWidth="1"/>
    <col min="5118" max="5118" width="1.6640625" style="82" customWidth="1"/>
    <col min="5119" max="5119" width="18.6640625" style="82" customWidth="1"/>
    <col min="5120" max="5120" width="1.6640625" style="82" customWidth="1"/>
    <col min="5121" max="5121" width="18.6640625" style="82" customWidth="1"/>
    <col min="5122" max="5122" width="2.88671875" style="82" customWidth="1"/>
    <col min="5123" max="5123" width="0" style="82" hidden="1" customWidth="1"/>
    <col min="5124" max="5124" width="8.88671875" style="82"/>
    <col min="5125" max="5125" width="15.6640625" style="82" bestFit="1" customWidth="1"/>
    <col min="5126" max="5126" width="17" style="82" bestFit="1" customWidth="1"/>
    <col min="5127" max="5127" width="15.5546875" style="82" bestFit="1" customWidth="1"/>
    <col min="5128" max="5128" width="17" style="82" bestFit="1" customWidth="1"/>
    <col min="5129" max="5129" width="8.88671875" style="82"/>
    <col min="5130" max="5130" width="20.33203125" style="82" bestFit="1" customWidth="1"/>
    <col min="5131" max="5372" width="8.88671875" style="82"/>
    <col min="5373" max="5373" width="95.109375" style="82" customWidth="1"/>
    <col min="5374" max="5374" width="1.6640625" style="82" customWidth="1"/>
    <col min="5375" max="5375" width="18.6640625" style="82" customWidth="1"/>
    <col min="5376" max="5376" width="1.6640625" style="82" customWidth="1"/>
    <col min="5377" max="5377" width="18.6640625" style="82" customWidth="1"/>
    <col min="5378" max="5378" width="2.88671875" style="82" customWidth="1"/>
    <col min="5379" max="5379" width="0" style="82" hidden="1" customWidth="1"/>
    <col min="5380" max="5380" width="8.88671875" style="82"/>
    <col min="5381" max="5381" width="15.6640625" style="82" bestFit="1" customWidth="1"/>
    <col min="5382" max="5382" width="17" style="82" bestFit="1" customWidth="1"/>
    <col min="5383" max="5383" width="15.5546875" style="82" bestFit="1" customWidth="1"/>
    <col min="5384" max="5384" width="17" style="82" bestFit="1" customWidth="1"/>
    <col min="5385" max="5385" width="8.88671875" style="82"/>
    <col min="5386" max="5386" width="20.33203125" style="82" bestFit="1" customWidth="1"/>
    <col min="5387" max="5628" width="8.88671875" style="82"/>
    <col min="5629" max="5629" width="95.109375" style="82" customWidth="1"/>
    <col min="5630" max="5630" width="1.6640625" style="82" customWidth="1"/>
    <col min="5631" max="5631" width="18.6640625" style="82" customWidth="1"/>
    <col min="5632" max="5632" width="1.6640625" style="82" customWidth="1"/>
    <col min="5633" max="5633" width="18.6640625" style="82" customWidth="1"/>
    <col min="5634" max="5634" width="2.88671875" style="82" customWidth="1"/>
    <col min="5635" max="5635" width="0" style="82" hidden="1" customWidth="1"/>
    <col min="5636" max="5636" width="8.88671875" style="82"/>
    <col min="5637" max="5637" width="15.6640625" style="82" bestFit="1" customWidth="1"/>
    <col min="5638" max="5638" width="17" style="82" bestFit="1" customWidth="1"/>
    <col min="5639" max="5639" width="15.5546875" style="82" bestFit="1" customWidth="1"/>
    <col min="5640" max="5640" width="17" style="82" bestFit="1" customWidth="1"/>
    <col min="5641" max="5641" width="8.88671875" style="82"/>
    <col min="5642" max="5642" width="20.33203125" style="82" bestFit="1" customWidth="1"/>
    <col min="5643" max="5884" width="8.88671875" style="82"/>
    <col min="5885" max="5885" width="95.109375" style="82" customWidth="1"/>
    <col min="5886" max="5886" width="1.6640625" style="82" customWidth="1"/>
    <col min="5887" max="5887" width="18.6640625" style="82" customWidth="1"/>
    <col min="5888" max="5888" width="1.6640625" style="82" customWidth="1"/>
    <col min="5889" max="5889" width="18.6640625" style="82" customWidth="1"/>
    <col min="5890" max="5890" width="2.88671875" style="82" customWidth="1"/>
    <col min="5891" max="5891" width="0" style="82" hidden="1" customWidth="1"/>
    <col min="5892" max="5892" width="8.88671875" style="82"/>
    <col min="5893" max="5893" width="15.6640625" style="82" bestFit="1" customWidth="1"/>
    <col min="5894" max="5894" width="17" style="82" bestFit="1" customWidth="1"/>
    <col min="5895" max="5895" width="15.5546875" style="82" bestFit="1" customWidth="1"/>
    <col min="5896" max="5896" width="17" style="82" bestFit="1" customWidth="1"/>
    <col min="5897" max="5897" width="8.88671875" style="82"/>
    <col min="5898" max="5898" width="20.33203125" style="82" bestFit="1" customWidth="1"/>
    <col min="5899" max="6140" width="8.88671875" style="82"/>
    <col min="6141" max="6141" width="95.109375" style="82" customWidth="1"/>
    <col min="6142" max="6142" width="1.6640625" style="82" customWidth="1"/>
    <col min="6143" max="6143" width="18.6640625" style="82" customWidth="1"/>
    <col min="6144" max="6144" width="1.6640625" style="82" customWidth="1"/>
    <col min="6145" max="6145" width="18.6640625" style="82" customWidth="1"/>
    <col min="6146" max="6146" width="2.88671875" style="82" customWidth="1"/>
    <col min="6147" max="6147" width="0" style="82" hidden="1" customWidth="1"/>
    <col min="6148" max="6148" width="8.88671875" style="82"/>
    <col min="6149" max="6149" width="15.6640625" style="82" bestFit="1" customWidth="1"/>
    <col min="6150" max="6150" width="17" style="82" bestFit="1" customWidth="1"/>
    <col min="6151" max="6151" width="15.5546875" style="82" bestFit="1" customWidth="1"/>
    <col min="6152" max="6152" width="17" style="82" bestFit="1" customWidth="1"/>
    <col min="6153" max="6153" width="8.88671875" style="82"/>
    <col min="6154" max="6154" width="20.33203125" style="82" bestFit="1" customWidth="1"/>
    <col min="6155" max="6396" width="8.88671875" style="82"/>
    <col min="6397" max="6397" width="95.109375" style="82" customWidth="1"/>
    <col min="6398" max="6398" width="1.6640625" style="82" customWidth="1"/>
    <col min="6399" max="6399" width="18.6640625" style="82" customWidth="1"/>
    <col min="6400" max="6400" width="1.6640625" style="82" customWidth="1"/>
    <col min="6401" max="6401" width="18.6640625" style="82" customWidth="1"/>
    <col min="6402" max="6402" width="2.88671875" style="82" customWidth="1"/>
    <col min="6403" max="6403" width="0" style="82" hidden="1" customWidth="1"/>
    <col min="6404" max="6404" width="8.88671875" style="82"/>
    <col min="6405" max="6405" width="15.6640625" style="82" bestFit="1" customWidth="1"/>
    <col min="6406" max="6406" width="17" style="82" bestFit="1" customWidth="1"/>
    <col min="6407" max="6407" width="15.5546875" style="82" bestFit="1" customWidth="1"/>
    <col min="6408" max="6408" width="17" style="82" bestFit="1" customWidth="1"/>
    <col min="6409" max="6409" width="8.88671875" style="82"/>
    <col min="6410" max="6410" width="20.33203125" style="82" bestFit="1" customWidth="1"/>
    <col min="6411" max="6652" width="8.88671875" style="82"/>
    <col min="6653" max="6653" width="95.109375" style="82" customWidth="1"/>
    <col min="6654" max="6654" width="1.6640625" style="82" customWidth="1"/>
    <col min="6655" max="6655" width="18.6640625" style="82" customWidth="1"/>
    <col min="6656" max="6656" width="1.6640625" style="82" customWidth="1"/>
    <col min="6657" max="6657" width="18.6640625" style="82" customWidth="1"/>
    <col min="6658" max="6658" width="2.88671875" style="82" customWidth="1"/>
    <col min="6659" max="6659" width="0" style="82" hidden="1" customWidth="1"/>
    <col min="6660" max="6660" width="8.88671875" style="82"/>
    <col min="6661" max="6661" width="15.6640625" style="82" bestFit="1" customWidth="1"/>
    <col min="6662" max="6662" width="17" style="82" bestFit="1" customWidth="1"/>
    <col min="6663" max="6663" width="15.5546875" style="82" bestFit="1" customWidth="1"/>
    <col min="6664" max="6664" width="17" style="82" bestFit="1" customWidth="1"/>
    <col min="6665" max="6665" width="8.88671875" style="82"/>
    <col min="6666" max="6666" width="20.33203125" style="82" bestFit="1" customWidth="1"/>
    <col min="6667" max="6908" width="8.88671875" style="82"/>
    <col min="6909" max="6909" width="95.109375" style="82" customWidth="1"/>
    <col min="6910" max="6910" width="1.6640625" style="82" customWidth="1"/>
    <col min="6911" max="6911" width="18.6640625" style="82" customWidth="1"/>
    <col min="6912" max="6912" width="1.6640625" style="82" customWidth="1"/>
    <col min="6913" max="6913" width="18.6640625" style="82" customWidth="1"/>
    <col min="6914" max="6914" width="2.88671875" style="82" customWidth="1"/>
    <col min="6915" max="6915" width="0" style="82" hidden="1" customWidth="1"/>
    <col min="6916" max="6916" width="8.88671875" style="82"/>
    <col min="6917" max="6917" width="15.6640625" style="82" bestFit="1" customWidth="1"/>
    <col min="6918" max="6918" width="17" style="82" bestFit="1" customWidth="1"/>
    <col min="6919" max="6919" width="15.5546875" style="82" bestFit="1" customWidth="1"/>
    <col min="6920" max="6920" width="17" style="82" bestFit="1" customWidth="1"/>
    <col min="6921" max="6921" width="8.88671875" style="82"/>
    <col min="6922" max="6922" width="20.33203125" style="82" bestFit="1" customWidth="1"/>
    <col min="6923" max="7164" width="8.88671875" style="82"/>
    <col min="7165" max="7165" width="95.109375" style="82" customWidth="1"/>
    <col min="7166" max="7166" width="1.6640625" style="82" customWidth="1"/>
    <col min="7167" max="7167" width="18.6640625" style="82" customWidth="1"/>
    <col min="7168" max="7168" width="1.6640625" style="82" customWidth="1"/>
    <col min="7169" max="7169" width="18.6640625" style="82" customWidth="1"/>
    <col min="7170" max="7170" width="2.88671875" style="82" customWidth="1"/>
    <col min="7171" max="7171" width="0" style="82" hidden="1" customWidth="1"/>
    <col min="7172" max="7172" width="8.88671875" style="82"/>
    <col min="7173" max="7173" width="15.6640625" style="82" bestFit="1" customWidth="1"/>
    <col min="7174" max="7174" width="17" style="82" bestFit="1" customWidth="1"/>
    <col min="7175" max="7175" width="15.5546875" style="82" bestFit="1" customWidth="1"/>
    <col min="7176" max="7176" width="17" style="82" bestFit="1" customWidth="1"/>
    <col min="7177" max="7177" width="8.88671875" style="82"/>
    <col min="7178" max="7178" width="20.33203125" style="82" bestFit="1" customWidth="1"/>
    <col min="7179" max="7420" width="8.88671875" style="82"/>
    <col min="7421" max="7421" width="95.109375" style="82" customWidth="1"/>
    <col min="7422" max="7422" width="1.6640625" style="82" customWidth="1"/>
    <col min="7423" max="7423" width="18.6640625" style="82" customWidth="1"/>
    <col min="7424" max="7424" width="1.6640625" style="82" customWidth="1"/>
    <col min="7425" max="7425" width="18.6640625" style="82" customWidth="1"/>
    <col min="7426" max="7426" width="2.88671875" style="82" customWidth="1"/>
    <col min="7427" max="7427" width="0" style="82" hidden="1" customWidth="1"/>
    <col min="7428" max="7428" width="8.88671875" style="82"/>
    <col min="7429" max="7429" width="15.6640625" style="82" bestFit="1" customWidth="1"/>
    <col min="7430" max="7430" width="17" style="82" bestFit="1" customWidth="1"/>
    <col min="7431" max="7431" width="15.5546875" style="82" bestFit="1" customWidth="1"/>
    <col min="7432" max="7432" width="17" style="82" bestFit="1" customWidth="1"/>
    <col min="7433" max="7433" width="8.88671875" style="82"/>
    <col min="7434" max="7434" width="20.33203125" style="82" bestFit="1" customWidth="1"/>
    <col min="7435" max="7676" width="8.88671875" style="82"/>
    <col min="7677" max="7677" width="95.109375" style="82" customWidth="1"/>
    <col min="7678" max="7678" width="1.6640625" style="82" customWidth="1"/>
    <col min="7679" max="7679" width="18.6640625" style="82" customWidth="1"/>
    <col min="7680" max="7680" width="1.6640625" style="82" customWidth="1"/>
    <col min="7681" max="7681" width="18.6640625" style="82" customWidth="1"/>
    <col min="7682" max="7682" width="2.88671875" style="82" customWidth="1"/>
    <col min="7683" max="7683" width="0" style="82" hidden="1" customWidth="1"/>
    <col min="7684" max="7684" width="8.88671875" style="82"/>
    <col min="7685" max="7685" width="15.6640625" style="82" bestFit="1" customWidth="1"/>
    <col min="7686" max="7686" width="17" style="82" bestFit="1" customWidth="1"/>
    <col min="7687" max="7687" width="15.5546875" style="82" bestFit="1" customWidth="1"/>
    <col min="7688" max="7688" width="17" style="82" bestFit="1" customWidth="1"/>
    <col min="7689" max="7689" width="8.88671875" style="82"/>
    <col min="7690" max="7690" width="20.33203125" style="82" bestFit="1" customWidth="1"/>
    <col min="7691" max="7932" width="8.88671875" style="82"/>
    <col min="7933" max="7933" width="95.109375" style="82" customWidth="1"/>
    <col min="7934" max="7934" width="1.6640625" style="82" customWidth="1"/>
    <col min="7935" max="7935" width="18.6640625" style="82" customWidth="1"/>
    <col min="7936" max="7936" width="1.6640625" style="82" customWidth="1"/>
    <col min="7937" max="7937" width="18.6640625" style="82" customWidth="1"/>
    <col min="7938" max="7938" width="2.88671875" style="82" customWidth="1"/>
    <col min="7939" max="7939" width="0" style="82" hidden="1" customWidth="1"/>
    <col min="7940" max="7940" width="8.88671875" style="82"/>
    <col min="7941" max="7941" width="15.6640625" style="82" bestFit="1" customWidth="1"/>
    <col min="7942" max="7942" width="17" style="82" bestFit="1" customWidth="1"/>
    <col min="7943" max="7943" width="15.5546875" style="82" bestFit="1" customWidth="1"/>
    <col min="7944" max="7944" width="17" style="82" bestFit="1" customWidth="1"/>
    <col min="7945" max="7945" width="8.88671875" style="82"/>
    <col min="7946" max="7946" width="20.33203125" style="82" bestFit="1" customWidth="1"/>
    <col min="7947" max="8188" width="8.88671875" style="82"/>
    <col min="8189" max="8189" width="95.109375" style="82" customWidth="1"/>
    <col min="8190" max="8190" width="1.6640625" style="82" customWidth="1"/>
    <col min="8191" max="8191" width="18.6640625" style="82" customWidth="1"/>
    <col min="8192" max="8192" width="1.6640625" style="82" customWidth="1"/>
    <col min="8193" max="8193" width="18.6640625" style="82" customWidth="1"/>
    <col min="8194" max="8194" width="2.88671875" style="82" customWidth="1"/>
    <col min="8195" max="8195" width="0" style="82" hidden="1" customWidth="1"/>
    <col min="8196" max="8196" width="8.88671875" style="82"/>
    <col min="8197" max="8197" width="15.6640625" style="82" bestFit="1" customWidth="1"/>
    <col min="8198" max="8198" width="17" style="82" bestFit="1" customWidth="1"/>
    <col min="8199" max="8199" width="15.5546875" style="82" bestFit="1" customWidth="1"/>
    <col min="8200" max="8200" width="17" style="82" bestFit="1" customWidth="1"/>
    <col min="8201" max="8201" width="8.88671875" style="82"/>
    <col min="8202" max="8202" width="20.33203125" style="82" bestFit="1" customWidth="1"/>
    <col min="8203" max="8444" width="8.88671875" style="82"/>
    <col min="8445" max="8445" width="95.109375" style="82" customWidth="1"/>
    <col min="8446" max="8446" width="1.6640625" style="82" customWidth="1"/>
    <col min="8447" max="8447" width="18.6640625" style="82" customWidth="1"/>
    <col min="8448" max="8448" width="1.6640625" style="82" customWidth="1"/>
    <col min="8449" max="8449" width="18.6640625" style="82" customWidth="1"/>
    <col min="8450" max="8450" width="2.88671875" style="82" customWidth="1"/>
    <col min="8451" max="8451" width="0" style="82" hidden="1" customWidth="1"/>
    <col min="8452" max="8452" width="8.88671875" style="82"/>
    <col min="8453" max="8453" width="15.6640625" style="82" bestFit="1" customWidth="1"/>
    <col min="8454" max="8454" width="17" style="82" bestFit="1" customWidth="1"/>
    <col min="8455" max="8455" width="15.5546875" style="82" bestFit="1" customWidth="1"/>
    <col min="8456" max="8456" width="17" style="82" bestFit="1" customWidth="1"/>
    <col min="8457" max="8457" width="8.88671875" style="82"/>
    <col min="8458" max="8458" width="20.33203125" style="82" bestFit="1" customWidth="1"/>
    <col min="8459" max="8700" width="8.88671875" style="82"/>
    <col min="8701" max="8701" width="95.109375" style="82" customWidth="1"/>
    <col min="8702" max="8702" width="1.6640625" style="82" customWidth="1"/>
    <col min="8703" max="8703" width="18.6640625" style="82" customWidth="1"/>
    <col min="8704" max="8704" width="1.6640625" style="82" customWidth="1"/>
    <col min="8705" max="8705" width="18.6640625" style="82" customWidth="1"/>
    <col min="8706" max="8706" width="2.88671875" style="82" customWidth="1"/>
    <col min="8707" max="8707" width="0" style="82" hidden="1" customWidth="1"/>
    <col min="8708" max="8708" width="8.88671875" style="82"/>
    <col min="8709" max="8709" width="15.6640625" style="82" bestFit="1" customWidth="1"/>
    <col min="8710" max="8710" width="17" style="82" bestFit="1" customWidth="1"/>
    <col min="8711" max="8711" width="15.5546875" style="82" bestFit="1" customWidth="1"/>
    <col min="8712" max="8712" width="17" style="82" bestFit="1" customWidth="1"/>
    <col min="8713" max="8713" width="8.88671875" style="82"/>
    <col min="8714" max="8714" width="20.33203125" style="82" bestFit="1" customWidth="1"/>
    <col min="8715" max="8956" width="8.88671875" style="82"/>
    <col min="8957" max="8957" width="95.109375" style="82" customWidth="1"/>
    <col min="8958" max="8958" width="1.6640625" style="82" customWidth="1"/>
    <col min="8959" max="8959" width="18.6640625" style="82" customWidth="1"/>
    <col min="8960" max="8960" width="1.6640625" style="82" customWidth="1"/>
    <col min="8961" max="8961" width="18.6640625" style="82" customWidth="1"/>
    <col min="8962" max="8962" width="2.88671875" style="82" customWidth="1"/>
    <col min="8963" max="8963" width="0" style="82" hidden="1" customWidth="1"/>
    <col min="8964" max="8964" width="8.88671875" style="82"/>
    <col min="8965" max="8965" width="15.6640625" style="82" bestFit="1" customWidth="1"/>
    <col min="8966" max="8966" width="17" style="82" bestFit="1" customWidth="1"/>
    <col min="8967" max="8967" width="15.5546875" style="82" bestFit="1" customWidth="1"/>
    <col min="8968" max="8968" width="17" style="82" bestFit="1" customWidth="1"/>
    <col min="8969" max="8969" width="8.88671875" style="82"/>
    <col min="8970" max="8970" width="20.33203125" style="82" bestFit="1" customWidth="1"/>
    <col min="8971" max="9212" width="8.88671875" style="82"/>
    <col min="9213" max="9213" width="95.109375" style="82" customWidth="1"/>
    <col min="9214" max="9214" width="1.6640625" style="82" customWidth="1"/>
    <col min="9215" max="9215" width="18.6640625" style="82" customWidth="1"/>
    <col min="9216" max="9216" width="1.6640625" style="82" customWidth="1"/>
    <col min="9217" max="9217" width="18.6640625" style="82" customWidth="1"/>
    <col min="9218" max="9218" width="2.88671875" style="82" customWidth="1"/>
    <col min="9219" max="9219" width="0" style="82" hidden="1" customWidth="1"/>
    <col min="9220" max="9220" width="8.88671875" style="82"/>
    <col min="9221" max="9221" width="15.6640625" style="82" bestFit="1" customWidth="1"/>
    <col min="9222" max="9222" width="17" style="82" bestFit="1" customWidth="1"/>
    <col min="9223" max="9223" width="15.5546875" style="82" bestFit="1" customWidth="1"/>
    <col min="9224" max="9224" width="17" style="82" bestFit="1" customWidth="1"/>
    <col min="9225" max="9225" width="8.88671875" style="82"/>
    <col min="9226" max="9226" width="20.33203125" style="82" bestFit="1" customWidth="1"/>
    <col min="9227" max="9468" width="8.88671875" style="82"/>
    <col min="9469" max="9469" width="95.109375" style="82" customWidth="1"/>
    <col min="9470" max="9470" width="1.6640625" style="82" customWidth="1"/>
    <col min="9471" max="9471" width="18.6640625" style="82" customWidth="1"/>
    <col min="9472" max="9472" width="1.6640625" style="82" customWidth="1"/>
    <col min="9473" max="9473" width="18.6640625" style="82" customWidth="1"/>
    <col min="9474" max="9474" width="2.88671875" style="82" customWidth="1"/>
    <col min="9475" max="9475" width="0" style="82" hidden="1" customWidth="1"/>
    <col min="9476" max="9476" width="8.88671875" style="82"/>
    <col min="9477" max="9477" width="15.6640625" style="82" bestFit="1" customWidth="1"/>
    <col min="9478" max="9478" width="17" style="82" bestFit="1" customWidth="1"/>
    <col min="9479" max="9479" width="15.5546875" style="82" bestFit="1" customWidth="1"/>
    <col min="9480" max="9480" width="17" style="82" bestFit="1" customWidth="1"/>
    <col min="9481" max="9481" width="8.88671875" style="82"/>
    <col min="9482" max="9482" width="20.33203125" style="82" bestFit="1" customWidth="1"/>
    <col min="9483" max="9724" width="8.88671875" style="82"/>
    <col min="9725" max="9725" width="95.109375" style="82" customWidth="1"/>
    <col min="9726" max="9726" width="1.6640625" style="82" customWidth="1"/>
    <col min="9727" max="9727" width="18.6640625" style="82" customWidth="1"/>
    <col min="9728" max="9728" width="1.6640625" style="82" customWidth="1"/>
    <col min="9729" max="9729" width="18.6640625" style="82" customWidth="1"/>
    <col min="9730" max="9730" width="2.88671875" style="82" customWidth="1"/>
    <col min="9731" max="9731" width="0" style="82" hidden="1" customWidth="1"/>
    <col min="9732" max="9732" width="8.88671875" style="82"/>
    <col min="9733" max="9733" width="15.6640625" style="82" bestFit="1" customWidth="1"/>
    <col min="9734" max="9734" width="17" style="82" bestFit="1" customWidth="1"/>
    <col min="9735" max="9735" width="15.5546875" style="82" bestFit="1" customWidth="1"/>
    <col min="9736" max="9736" width="17" style="82" bestFit="1" customWidth="1"/>
    <col min="9737" max="9737" width="8.88671875" style="82"/>
    <col min="9738" max="9738" width="20.33203125" style="82" bestFit="1" customWidth="1"/>
    <col min="9739" max="9980" width="8.88671875" style="82"/>
    <col min="9981" max="9981" width="95.109375" style="82" customWidth="1"/>
    <col min="9982" max="9982" width="1.6640625" style="82" customWidth="1"/>
    <col min="9983" max="9983" width="18.6640625" style="82" customWidth="1"/>
    <col min="9984" max="9984" width="1.6640625" style="82" customWidth="1"/>
    <col min="9985" max="9985" width="18.6640625" style="82" customWidth="1"/>
    <col min="9986" max="9986" width="2.88671875" style="82" customWidth="1"/>
    <col min="9987" max="9987" width="0" style="82" hidden="1" customWidth="1"/>
    <col min="9988" max="9988" width="8.88671875" style="82"/>
    <col min="9989" max="9989" width="15.6640625" style="82" bestFit="1" customWidth="1"/>
    <col min="9990" max="9990" width="17" style="82" bestFit="1" customWidth="1"/>
    <col min="9991" max="9991" width="15.5546875" style="82" bestFit="1" customWidth="1"/>
    <col min="9992" max="9992" width="17" style="82" bestFit="1" customWidth="1"/>
    <col min="9993" max="9993" width="8.88671875" style="82"/>
    <col min="9994" max="9994" width="20.33203125" style="82" bestFit="1" customWidth="1"/>
    <col min="9995" max="10236" width="8.88671875" style="82"/>
    <col min="10237" max="10237" width="95.109375" style="82" customWidth="1"/>
    <col min="10238" max="10238" width="1.6640625" style="82" customWidth="1"/>
    <col min="10239" max="10239" width="18.6640625" style="82" customWidth="1"/>
    <col min="10240" max="10240" width="1.6640625" style="82" customWidth="1"/>
    <col min="10241" max="10241" width="18.6640625" style="82" customWidth="1"/>
    <col min="10242" max="10242" width="2.88671875" style="82" customWidth="1"/>
    <col min="10243" max="10243" width="0" style="82" hidden="1" customWidth="1"/>
    <col min="10244" max="10244" width="8.88671875" style="82"/>
    <col min="10245" max="10245" width="15.6640625" style="82" bestFit="1" customWidth="1"/>
    <col min="10246" max="10246" width="17" style="82" bestFit="1" customWidth="1"/>
    <col min="10247" max="10247" width="15.5546875" style="82" bestFit="1" customWidth="1"/>
    <col min="10248" max="10248" width="17" style="82" bestFit="1" customWidth="1"/>
    <col min="10249" max="10249" width="8.88671875" style="82"/>
    <col min="10250" max="10250" width="20.33203125" style="82" bestFit="1" customWidth="1"/>
    <col min="10251" max="10492" width="8.88671875" style="82"/>
    <col min="10493" max="10493" width="95.109375" style="82" customWidth="1"/>
    <col min="10494" max="10494" width="1.6640625" style="82" customWidth="1"/>
    <col min="10495" max="10495" width="18.6640625" style="82" customWidth="1"/>
    <col min="10496" max="10496" width="1.6640625" style="82" customWidth="1"/>
    <col min="10497" max="10497" width="18.6640625" style="82" customWidth="1"/>
    <col min="10498" max="10498" width="2.88671875" style="82" customWidth="1"/>
    <col min="10499" max="10499" width="0" style="82" hidden="1" customWidth="1"/>
    <col min="10500" max="10500" width="8.88671875" style="82"/>
    <col min="10501" max="10501" width="15.6640625" style="82" bestFit="1" customWidth="1"/>
    <col min="10502" max="10502" width="17" style="82" bestFit="1" customWidth="1"/>
    <col min="10503" max="10503" width="15.5546875" style="82" bestFit="1" customWidth="1"/>
    <col min="10504" max="10504" width="17" style="82" bestFit="1" customWidth="1"/>
    <col min="10505" max="10505" width="8.88671875" style="82"/>
    <col min="10506" max="10506" width="20.33203125" style="82" bestFit="1" customWidth="1"/>
    <col min="10507" max="10748" width="8.88671875" style="82"/>
    <col min="10749" max="10749" width="95.109375" style="82" customWidth="1"/>
    <col min="10750" max="10750" width="1.6640625" style="82" customWidth="1"/>
    <col min="10751" max="10751" width="18.6640625" style="82" customWidth="1"/>
    <col min="10752" max="10752" width="1.6640625" style="82" customWidth="1"/>
    <col min="10753" max="10753" width="18.6640625" style="82" customWidth="1"/>
    <col min="10754" max="10754" width="2.88671875" style="82" customWidth="1"/>
    <col min="10755" max="10755" width="0" style="82" hidden="1" customWidth="1"/>
    <col min="10756" max="10756" width="8.88671875" style="82"/>
    <col min="10757" max="10757" width="15.6640625" style="82" bestFit="1" customWidth="1"/>
    <col min="10758" max="10758" width="17" style="82" bestFit="1" customWidth="1"/>
    <col min="10759" max="10759" width="15.5546875" style="82" bestFit="1" customWidth="1"/>
    <col min="10760" max="10760" width="17" style="82" bestFit="1" customWidth="1"/>
    <col min="10761" max="10761" width="8.88671875" style="82"/>
    <col min="10762" max="10762" width="20.33203125" style="82" bestFit="1" customWidth="1"/>
    <col min="10763" max="11004" width="8.88671875" style="82"/>
    <col min="11005" max="11005" width="95.109375" style="82" customWidth="1"/>
    <col min="11006" max="11006" width="1.6640625" style="82" customWidth="1"/>
    <col min="11007" max="11007" width="18.6640625" style="82" customWidth="1"/>
    <col min="11008" max="11008" width="1.6640625" style="82" customWidth="1"/>
    <col min="11009" max="11009" width="18.6640625" style="82" customWidth="1"/>
    <col min="11010" max="11010" width="2.88671875" style="82" customWidth="1"/>
    <col min="11011" max="11011" width="0" style="82" hidden="1" customWidth="1"/>
    <col min="11012" max="11012" width="8.88671875" style="82"/>
    <col min="11013" max="11013" width="15.6640625" style="82" bestFit="1" customWidth="1"/>
    <col min="11014" max="11014" width="17" style="82" bestFit="1" customWidth="1"/>
    <col min="11015" max="11015" width="15.5546875" style="82" bestFit="1" customWidth="1"/>
    <col min="11016" max="11016" width="17" style="82" bestFit="1" customWidth="1"/>
    <col min="11017" max="11017" width="8.88671875" style="82"/>
    <col min="11018" max="11018" width="20.33203125" style="82" bestFit="1" customWidth="1"/>
    <col min="11019" max="11260" width="8.88671875" style="82"/>
    <col min="11261" max="11261" width="95.109375" style="82" customWidth="1"/>
    <col min="11262" max="11262" width="1.6640625" style="82" customWidth="1"/>
    <col min="11263" max="11263" width="18.6640625" style="82" customWidth="1"/>
    <col min="11264" max="11264" width="1.6640625" style="82" customWidth="1"/>
    <col min="11265" max="11265" width="18.6640625" style="82" customWidth="1"/>
    <col min="11266" max="11266" width="2.88671875" style="82" customWidth="1"/>
    <col min="11267" max="11267" width="0" style="82" hidden="1" customWidth="1"/>
    <col min="11268" max="11268" width="8.88671875" style="82"/>
    <col min="11269" max="11269" width="15.6640625" style="82" bestFit="1" customWidth="1"/>
    <col min="11270" max="11270" width="17" style="82" bestFit="1" customWidth="1"/>
    <col min="11271" max="11271" width="15.5546875" style="82" bestFit="1" customWidth="1"/>
    <col min="11272" max="11272" width="17" style="82" bestFit="1" customWidth="1"/>
    <col min="11273" max="11273" width="8.88671875" style="82"/>
    <col min="11274" max="11274" width="20.33203125" style="82" bestFit="1" customWidth="1"/>
    <col min="11275" max="11516" width="8.88671875" style="82"/>
    <col min="11517" max="11517" width="95.109375" style="82" customWidth="1"/>
    <col min="11518" max="11518" width="1.6640625" style="82" customWidth="1"/>
    <col min="11519" max="11519" width="18.6640625" style="82" customWidth="1"/>
    <col min="11520" max="11520" width="1.6640625" style="82" customWidth="1"/>
    <col min="11521" max="11521" width="18.6640625" style="82" customWidth="1"/>
    <col min="11522" max="11522" width="2.88671875" style="82" customWidth="1"/>
    <col min="11523" max="11523" width="0" style="82" hidden="1" customWidth="1"/>
    <col min="11524" max="11524" width="8.88671875" style="82"/>
    <col min="11525" max="11525" width="15.6640625" style="82" bestFit="1" customWidth="1"/>
    <col min="11526" max="11526" width="17" style="82" bestFit="1" customWidth="1"/>
    <col min="11527" max="11527" width="15.5546875" style="82" bestFit="1" customWidth="1"/>
    <col min="11528" max="11528" width="17" style="82" bestFit="1" customWidth="1"/>
    <col min="11529" max="11529" width="8.88671875" style="82"/>
    <col min="11530" max="11530" width="20.33203125" style="82" bestFit="1" customWidth="1"/>
    <col min="11531" max="11772" width="8.88671875" style="82"/>
    <col min="11773" max="11773" width="95.109375" style="82" customWidth="1"/>
    <col min="11774" max="11774" width="1.6640625" style="82" customWidth="1"/>
    <col min="11775" max="11775" width="18.6640625" style="82" customWidth="1"/>
    <col min="11776" max="11776" width="1.6640625" style="82" customWidth="1"/>
    <col min="11777" max="11777" width="18.6640625" style="82" customWidth="1"/>
    <col min="11778" max="11778" width="2.88671875" style="82" customWidth="1"/>
    <col min="11779" max="11779" width="0" style="82" hidden="1" customWidth="1"/>
    <col min="11780" max="11780" width="8.88671875" style="82"/>
    <col min="11781" max="11781" width="15.6640625" style="82" bestFit="1" customWidth="1"/>
    <col min="11782" max="11782" width="17" style="82" bestFit="1" customWidth="1"/>
    <col min="11783" max="11783" width="15.5546875" style="82" bestFit="1" customWidth="1"/>
    <col min="11784" max="11784" width="17" style="82" bestFit="1" customWidth="1"/>
    <col min="11785" max="11785" width="8.88671875" style="82"/>
    <col min="11786" max="11786" width="20.33203125" style="82" bestFit="1" customWidth="1"/>
    <col min="11787" max="12028" width="8.88671875" style="82"/>
    <col min="12029" max="12029" width="95.109375" style="82" customWidth="1"/>
    <col min="12030" max="12030" width="1.6640625" style="82" customWidth="1"/>
    <col min="12031" max="12031" width="18.6640625" style="82" customWidth="1"/>
    <col min="12032" max="12032" width="1.6640625" style="82" customWidth="1"/>
    <col min="12033" max="12033" width="18.6640625" style="82" customWidth="1"/>
    <col min="12034" max="12034" width="2.88671875" style="82" customWidth="1"/>
    <col min="12035" max="12035" width="0" style="82" hidden="1" customWidth="1"/>
    <col min="12036" max="12036" width="8.88671875" style="82"/>
    <col min="12037" max="12037" width="15.6640625" style="82" bestFit="1" customWidth="1"/>
    <col min="12038" max="12038" width="17" style="82" bestFit="1" customWidth="1"/>
    <col min="12039" max="12039" width="15.5546875" style="82" bestFit="1" customWidth="1"/>
    <col min="12040" max="12040" width="17" style="82" bestFit="1" customWidth="1"/>
    <col min="12041" max="12041" width="8.88671875" style="82"/>
    <col min="12042" max="12042" width="20.33203125" style="82" bestFit="1" customWidth="1"/>
    <col min="12043" max="12284" width="8.88671875" style="82"/>
    <col min="12285" max="12285" width="95.109375" style="82" customWidth="1"/>
    <col min="12286" max="12286" width="1.6640625" style="82" customWidth="1"/>
    <col min="12287" max="12287" width="18.6640625" style="82" customWidth="1"/>
    <col min="12288" max="12288" width="1.6640625" style="82" customWidth="1"/>
    <col min="12289" max="12289" width="18.6640625" style="82" customWidth="1"/>
    <col min="12290" max="12290" width="2.88671875" style="82" customWidth="1"/>
    <col min="12291" max="12291" width="0" style="82" hidden="1" customWidth="1"/>
    <col min="12292" max="12292" width="8.88671875" style="82"/>
    <col min="12293" max="12293" width="15.6640625" style="82" bestFit="1" customWidth="1"/>
    <col min="12294" max="12294" width="17" style="82" bestFit="1" customWidth="1"/>
    <col min="12295" max="12295" width="15.5546875" style="82" bestFit="1" customWidth="1"/>
    <col min="12296" max="12296" width="17" style="82" bestFit="1" customWidth="1"/>
    <col min="12297" max="12297" width="8.88671875" style="82"/>
    <col min="12298" max="12298" width="20.33203125" style="82" bestFit="1" customWidth="1"/>
    <col min="12299" max="12540" width="8.88671875" style="82"/>
    <col min="12541" max="12541" width="95.109375" style="82" customWidth="1"/>
    <col min="12542" max="12542" width="1.6640625" style="82" customWidth="1"/>
    <col min="12543" max="12543" width="18.6640625" style="82" customWidth="1"/>
    <col min="12544" max="12544" width="1.6640625" style="82" customWidth="1"/>
    <col min="12545" max="12545" width="18.6640625" style="82" customWidth="1"/>
    <col min="12546" max="12546" width="2.88671875" style="82" customWidth="1"/>
    <col min="12547" max="12547" width="0" style="82" hidden="1" customWidth="1"/>
    <col min="12548" max="12548" width="8.88671875" style="82"/>
    <col min="12549" max="12549" width="15.6640625" style="82" bestFit="1" customWidth="1"/>
    <col min="12550" max="12550" width="17" style="82" bestFit="1" customWidth="1"/>
    <col min="12551" max="12551" width="15.5546875" style="82" bestFit="1" customWidth="1"/>
    <col min="12552" max="12552" width="17" style="82" bestFit="1" customWidth="1"/>
    <col min="12553" max="12553" width="8.88671875" style="82"/>
    <col min="12554" max="12554" width="20.33203125" style="82" bestFit="1" customWidth="1"/>
    <col min="12555" max="12796" width="8.88671875" style="82"/>
    <col min="12797" max="12797" width="95.109375" style="82" customWidth="1"/>
    <col min="12798" max="12798" width="1.6640625" style="82" customWidth="1"/>
    <col min="12799" max="12799" width="18.6640625" style="82" customWidth="1"/>
    <col min="12800" max="12800" width="1.6640625" style="82" customWidth="1"/>
    <col min="12801" max="12801" width="18.6640625" style="82" customWidth="1"/>
    <col min="12802" max="12802" width="2.88671875" style="82" customWidth="1"/>
    <col min="12803" max="12803" width="0" style="82" hidden="1" customWidth="1"/>
    <col min="12804" max="12804" width="8.88671875" style="82"/>
    <col min="12805" max="12805" width="15.6640625" style="82" bestFit="1" customWidth="1"/>
    <col min="12806" max="12806" width="17" style="82" bestFit="1" customWidth="1"/>
    <col min="12807" max="12807" width="15.5546875" style="82" bestFit="1" customWidth="1"/>
    <col min="12808" max="12808" width="17" style="82" bestFit="1" customWidth="1"/>
    <col min="12809" max="12809" width="8.88671875" style="82"/>
    <col min="12810" max="12810" width="20.33203125" style="82" bestFit="1" customWidth="1"/>
    <col min="12811" max="13052" width="8.88671875" style="82"/>
    <col min="13053" max="13053" width="95.109375" style="82" customWidth="1"/>
    <col min="13054" max="13054" width="1.6640625" style="82" customWidth="1"/>
    <col min="13055" max="13055" width="18.6640625" style="82" customWidth="1"/>
    <col min="13056" max="13056" width="1.6640625" style="82" customWidth="1"/>
    <col min="13057" max="13057" width="18.6640625" style="82" customWidth="1"/>
    <col min="13058" max="13058" width="2.88671875" style="82" customWidth="1"/>
    <col min="13059" max="13059" width="0" style="82" hidden="1" customWidth="1"/>
    <col min="13060" max="13060" width="8.88671875" style="82"/>
    <col min="13061" max="13061" width="15.6640625" style="82" bestFit="1" customWidth="1"/>
    <col min="13062" max="13062" width="17" style="82" bestFit="1" customWidth="1"/>
    <col min="13063" max="13063" width="15.5546875" style="82" bestFit="1" customWidth="1"/>
    <col min="13064" max="13064" width="17" style="82" bestFit="1" customWidth="1"/>
    <col min="13065" max="13065" width="8.88671875" style="82"/>
    <col min="13066" max="13066" width="20.33203125" style="82" bestFit="1" customWidth="1"/>
    <col min="13067" max="13308" width="8.88671875" style="82"/>
    <col min="13309" max="13309" width="95.109375" style="82" customWidth="1"/>
    <col min="13310" max="13310" width="1.6640625" style="82" customWidth="1"/>
    <col min="13311" max="13311" width="18.6640625" style="82" customWidth="1"/>
    <col min="13312" max="13312" width="1.6640625" style="82" customWidth="1"/>
    <col min="13313" max="13313" width="18.6640625" style="82" customWidth="1"/>
    <col min="13314" max="13314" width="2.88671875" style="82" customWidth="1"/>
    <col min="13315" max="13315" width="0" style="82" hidden="1" customWidth="1"/>
    <col min="13316" max="13316" width="8.88671875" style="82"/>
    <col min="13317" max="13317" width="15.6640625" style="82" bestFit="1" customWidth="1"/>
    <col min="13318" max="13318" width="17" style="82" bestFit="1" customWidth="1"/>
    <col min="13319" max="13319" width="15.5546875" style="82" bestFit="1" customWidth="1"/>
    <col min="13320" max="13320" width="17" style="82" bestFit="1" customWidth="1"/>
    <col min="13321" max="13321" width="8.88671875" style="82"/>
    <col min="13322" max="13322" width="20.33203125" style="82" bestFit="1" customWidth="1"/>
    <col min="13323" max="13564" width="8.88671875" style="82"/>
    <col min="13565" max="13565" width="95.109375" style="82" customWidth="1"/>
    <col min="13566" max="13566" width="1.6640625" style="82" customWidth="1"/>
    <col min="13567" max="13567" width="18.6640625" style="82" customWidth="1"/>
    <col min="13568" max="13568" width="1.6640625" style="82" customWidth="1"/>
    <col min="13569" max="13569" width="18.6640625" style="82" customWidth="1"/>
    <col min="13570" max="13570" width="2.88671875" style="82" customWidth="1"/>
    <col min="13571" max="13571" width="0" style="82" hidden="1" customWidth="1"/>
    <col min="13572" max="13572" width="8.88671875" style="82"/>
    <col min="13573" max="13573" width="15.6640625" style="82" bestFit="1" customWidth="1"/>
    <col min="13574" max="13574" width="17" style="82" bestFit="1" customWidth="1"/>
    <col min="13575" max="13575" width="15.5546875" style="82" bestFit="1" customWidth="1"/>
    <col min="13576" max="13576" width="17" style="82" bestFit="1" customWidth="1"/>
    <col min="13577" max="13577" width="8.88671875" style="82"/>
    <col min="13578" max="13578" width="20.33203125" style="82" bestFit="1" customWidth="1"/>
    <col min="13579" max="13820" width="8.88671875" style="82"/>
    <col min="13821" max="13821" width="95.109375" style="82" customWidth="1"/>
    <col min="13822" max="13822" width="1.6640625" style="82" customWidth="1"/>
    <col min="13823" max="13823" width="18.6640625" style="82" customWidth="1"/>
    <col min="13824" max="13824" width="1.6640625" style="82" customWidth="1"/>
    <col min="13825" max="13825" width="18.6640625" style="82" customWidth="1"/>
    <col min="13826" max="13826" width="2.88671875" style="82" customWidth="1"/>
    <col min="13827" max="13827" width="0" style="82" hidden="1" customWidth="1"/>
    <col min="13828" max="13828" width="8.88671875" style="82"/>
    <col min="13829" max="13829" width="15.6640625" style="82" bestFit="1" customWidth="1"/>
    <col min="13830" max="13830" width="17" style="82" bestFit="1" customWidth="1"/>
    <col min="13831" max="13831" width="15.5546875" style="82" bestFit="1" customWidth="1"/>
    <col min="13832" max="13832" width="17" style="82" bestFit="1" customWidth="1"/>
    <col min="13833" max="13833" width="8.88671875" style="82"/>
    <col min="13834" max="13834" width="20.33203125" style="82" bestFit="1" customWidth="1"/>
    <col min="13835" max="14076" width="8.88671875" style="82"/>
    <col min="14077" max="14077" width="95.109375" style="82" customWidth="1"/>
    <col min="14078" max="14078" width="1.6640625" style="82" customWidth="1"/>
    <col min="14079" max="14079" width="18.6640625" style="82" customWidth="1"/>
    <col min="14080" max="14080" width="1.6640625" style="82" customWidth="1"/>
    <col min="14081" max="14081" width="18.6640625" style="82" customWidth="1"/>
    <col min="14082" max="14082" width="2.88671875" style="82" customWidth="1"/>
    <col min="14083" max="14083" width="0" style="82" hidden="1" customWidth="1"/>
    <col min="14084" max="14084" width="8.88671875" style="82"/>
    <col min="14085" max="14085" width="15.6640625" style="82" bestFit="1" customWidth="1"/>
    <col min="14086" max="14086" width="17" style="82" bestFit="1" customWidth="1"/>
    <col min="14087" max="14087" width="15.5546875" style="82" bestFit="1" customWidth="1"/>
    <col min="14088" max="14088" width="17" style="82" bestFit="1" customWidth="1"/>
    <col min="14089" max="14089" width="8.88671875" style="82"/>
    <col min="14090" max="14090" width="20.33203125" style="82" bestFit="1" customWidth="1"/>
    <col min="14091" max="14332" width="8.88671875" style="82"/>
    <col min="14333" max="14333" width="95.109375" style="82" customWidth="1"/>
    <col min="14334" max="14334" width="1.6640625" style="82" customWidth="1"/>
    <col min="14335" max="14335" width="18.6640625" style="82" customWidth="1"/>
    <col min="14336" max="14336" width="1.6640625" style="82" customWidth="1"/>
    <col min="14337" max="14337" width="18.6640625" style="82" customWidth="1"/>
    <col min="14338" max="14338" width="2.88671875" style="82" customWidth="1"/>
    <col min="14339" max="14339" width="0" style="82" hidden="1" customWidth="1"/>
    <col min="14340" max="14340" width="8.88671875" style="82"/>
    <col min="14341" max="14341" width="15.6640625" style="82" bestFit="1" customWidth="1"/>
    <col min="14342" max="14342" width="17" style="82" bestFit="1" customWidth="1"/>
    <col min="14343" max="14343" width="15.5546875" style="82" bestFit="1" customWidth="1"/>
    <col min="14344" max="14344" width="17" style="82" bestFit="1" customWidth="1"/>
    <col min="14345" max="14345" width="8.88671875" style="82"/>
    <col min="14346" max="14346" width="20.33203125" style="82" bestFit="1" customWidth="1"/>
    <col min="14347" max="14588" width="8.88671875" style="82"/>
    <col min="14589" max="14589" width="95.109375" style="82" customWidth="1"/>
    <col min="14590" max="14590" width="1.6640625" style="82" customWidth="1"/>
    <col min="14591" max="14591" width="18.6640625" style="82" customWidth="1"/>
    <col min="14592" max="14592" width="1.6640625" style="82" customWidth="1"/>
    <col min="14593" max="14593" width="18.6640625" style="82" customWidth="1"/>
    <col min="14594" max="14594" width="2.88671875" style="82" customWidth="1"/>
    <col min="14595" max="14595" width="0" style="82" hidden="1" customWidth="1"/>
    <col min="14596" max="14596" width="8.88671875" style="82"/>
    <col min="14597" max="14597" width="15.6640625" style="82" bestFit="1" customWidth="1"/>
    <col min="14598" max="14598" width="17" style="82" bestFit="1" customWidth="1"/>
    <col min="14599" max="14599" width="15.5546875" style="82" bestFit="1" customWidth="1"/>
    <col min="14600" max="14600" width="17" style="82" bestFit="1" customWidth="1"/>
    <col min="14601" max="14601" width="8.88671875" style="82"/>
    <col min="14602" max="14602" width="20.33203125" style="82" bestFit="1" customWidth="1"/>
    <col min="14603" max="14844" width="8.88671875" style="82"/>
    <col min="14845" max="14845" width="95.109375" style="82" customWidth="1"/>
    <col min="14846" max="14846" width="1.6640625" style="82" customWidth="1"/>
    <col min="14847" max="14847" width="18.6640625" style="82" customWidth="1"/>
    <col min="14848" max="14848" width="1.6640625" style="82" customWidth="1"/>
    <col min="14849" max="14849" width="18.6640625" style="82" customWidth="1"/>
    <col min="14850" max="14850" width="2.88671875" style="82" customWidth="1"/>
    <col min="14851" max="14851" width="0" style="82" hidden="1" customWidth="1"/>
    <col min="14852" max="14852" width="8.88671875" style="82"/>
    <col min="14853" max="14853" width="15.6640625" style="82" bestFit="1" customWidth="1"/>
    <col min="14854" max="14854" width="17" style="82" bestFit="1" customWidth="1"/>
    <col min="14855" max="14855" width="15.5546875" style="82" bestFit="1" customWidth="1"/>
    <col min="14856" max="14856" width="17" style="82" bestFit="1" customWidth="1"/>
    <col min="14857" max="14857" width="8.88671875" style="82"/>
    <col min="14858" max="14858" width="20.33203125" style="82" bestFit="1" customWidth="1"/>
    <col min="14859" max="15100" width="8.88671875" style="82"/>
    <col min="15101" max="15101" width="95.109375" style="82" customWidth="1"/>
    <col min="15102" max="15102" width="1.6640625" style="82" customWidth="1"/>
    <col min="15103" max="15103" width="18.6640625" style="82" customWidth="1"/>
    <col min="15104" max="15104" width="1.6640625" style="82" customWidth="1"/>
    <col min="15105" max="15105" width="18.6640625" style="82" customWidth="1"/>
    <col min="15106" max="15106" width="2.88671875" style="82" customWidth="1"/>
    <col min="15107" max="15107" width="0" style="82" hidden="1" customWidth="1"/>
    <col min="15108" max="15108" width="8.88671875" style="82"/>
    <col min="15109" max="15109" width="15.6640625" style="82" bestFit="1" customWidth="1"/>
    <col min="15110" max="15110" width="17" style="82" bestFit="1" customWidth="1"/>
    <col min="15111" max="15111" width="15.5546875" style="82" bestFit="1" customWidth="1"/>
    <col min="15112" max="15112" width="17" style="82" bestFit="1" customWidth="1"/>
    <col min="15113" max="15113" width="8.88671875" style="82"/>
    <col min="15114" max="15114" width="20.33203125" style="82" bestFit="1" customWidth="1"/>
    <col min="15115" max="15356" width="8.88671875" style="82"/>
    <col min="15357" max="15357" width="95.109375" style="82" customWidth="1"/>
    <col min="15358" max="15358" width="1.6640625" style="82" customWidth="1"/>
    <col min="15359" max="15359" width="18.6640625" style="82" customWidth="1"/>
    <col min="15360" max="15360" width="1.6640625" style="82" customWidth="1"/>
    <col min="15361" max="15361" width="18.6640625" style="82" customWidth="1"/>
    <col min="15362" max="15362" width="2.88671875" style="82" customWidth="1"/>
    <col min="15363" max="15363" width="0" style="82" hidden="1" customWidth="1"/>
    <col min="15364" max="15364" width="8.88671875" style="82"/>
    <col min="15365" max="15365" width="15.6640625" style="82" bestFit="1" customWidth="1"/>
    <col min="15366" max="15366" width="17" style="82" bestFit="1" customWidth="1"/>
    <col min="15367" max="15367" width="15.5546875" style="82" bestFit="1" customWidth="1"/>
    <col min="15368" max="15368" width="17" style="82" bestFit="1" customWidth="1"/>
    <col min="15369" max="15369" width="8.88671875" style="82"/>
    <col min="15370" max="15370" width="20.33203125" style="82" bestFit="1" customWidth="1"/>
    <col min="15371" max="15612" width="8.88671875" style="82"/>
    <col min="15613" max="15613" width="95.109375" style="82" customWidth="1"/>
    <col min="15614" max="15614" width="1.6640625" style="82" customWidth="1"/>
    <col min="15615" max="15615" width="18.6640625" style="82" customWidth="1"/>
    <col min="15616" max="15616" width="1.6640625" style="82" customWidth="1"/>
    <col min="15617" max="15617" width="18.6640625" style="82" customWidth="1"/>
    <col min="15618" max="15618" width="2.88671875" style="82" customWidth="1"/>
    <col min="15619" max="15619" width="0" style="82" hidden="1" customWidth="1"/>
    <col min="15620" max="15620" width="8.88671875" style="82"/>
    <col min="15621" max="15621" width="15.6640625" style="82" bestFit="1" customWidth="1"/>
    <col min="15622" max="15622" width="17" style="82" bestFit="1" customWidth="1"/>
    <col min="15623" max="15623" width="15.5546875" style="82" bestFit="1" customWidth="1"/>
    <col min="15624" max="15624" width="17" style="82" bestFit="1" customWidth="1"/>
    <col min="15625" max="15625" width="8.88671875" style="82"/>
    <col min="15626" max="15626" width="20.33203125" style="82" bestFit="1" customWidth="1"/>
    <col min="15627" max="15868" width="8.88671875" style="82"/>
    <col min="15869" max="15869" width="95.109375" style="82" customWidth="1"/>
    <col min="15870" max="15870" width="1.6640625" style="82" customWidth="1"/>
    <col min="15871" max="15871" width="18.6640625" style="82" customWidth="1"/>
    <col min="15872" max="15872" width="1.6640625" style="82" customWidth="1"/>
    <col min="15873" max="15873" width="18.6640625" style="82" customWidth="1"/>
    <col min="15874" max="15874" width="2.88671875" style="82" customWidth="1"/>
    <col min="15875" max="15875" width="0" style="82" hidden="1" customWidth="1"/>
    <col min="15876" max="15876" width="8.88671875" style="82"/>
    <col min="15877" max="15877" width="15.6640625" style="82" bestFit="1" customWidth="1"/>
    <col min="15878" max="15878" width="17" style="82" bestFit="1" customWidth="1"/>
    <col min="15879" max="15879" width="15.5546875" style="82" bestFit="1" customWidth="1"/>
    <col min="15880" max="15880" width="17" style="82" bestFit="1" customWidth="1"/>
    <col min="15881" max="15881" width="8.88671875" style="82"/>
    <col min="15882" max="15882" width="20.33203125" style="82" bestFit="1" customWidth="1"/>
    <col min="15883" max="16124" width="8.88671875" style="82"/>
    <col min="16125" max="16125" width="95.109375" style="82" customWidth="1"/>
    <col min="16126" max="16126" width="1.6640625" style="82" customWidth="1"/>
    <col min="16127" max="16127" width="18.6640625" style="82" customWidth="1"/>
    <col min="16128" max="16128" width="1.6640625" style="82" customWidth="1"/>
    <col min="16129" max="16129" width="18.6640625" style="82" customWidth="1"/>
    <col min="16130" max="16130" width="2.88671875" style="82" customWidth="1"/>
    <col min="16131" max="16131" width="0" style="82" hidden="1" customWidth="1"/>
    <col min="16132" max="16132" width="8.88671875" style="82"/>
    <col min="16133" max="16133" width="15.6640625" style="82" bestFit="1" customWidth="1"/>
    <col min="16134" max="16134" width="17" style="82" bestFit="1" customWidth="1"/>
    <col min="16135" max="16135" width="15.5546875" style="82" bestFit="1" customWidth="1"/>
    <col min="16136" max="16136" width="17" style="82" bestFit="1" customWidth="1"/>
    <col min="16137" max="16137" width="8.88671875" style="82"/>
    <col min="16138" max="16138" width="20.33203125" style="82" bestFit="1" customWidth="1"/>
    <col min="16139" max="16384" width="8.88671875" style="82"/>
  </cols>
  <sheetData>
    <row r="7" spans="1:5" x14ac:dyDescent="0.25">
      <c r="A7" s="81"/>
      <c r="B7" s="81"/>
      <c r="C7" s="81"/>
      <c r="D7" s="81"/>
    </row>
    <row r="8" spans="1:5" x14ac:dyDescent="0.25">
      <c r="A8" s="81"/>
      <c r="B8" s="81"/>
      <c r="C8" s="81"/>
      <c r="D8" s="81"/>
    </row>
    <row r="9" spans="1:5" x14ac:dyDescent="0.25">
      <c r="A9" s="81" t="s">
        <v>71</v>
      </c>
      <c r="B9" s="81"/>
      <c r="C9" s="81"/>
      <c r="D9" s="81"/>
    </row>
    <row r="10" spans="1:5" x14ac:dyDescent="0.25">
      <c r="A10" s="5" t="s">
        <v>1</v>
      </c>
      <c r="B10" s="5"/>
      <c r="C10" s="5"/>
      <c r="D10" s="5"/>
    </row>
    <row r="12" spans="1:5" ht="13.5" customHeight="1" thickBot="1" x14ac:dyDescent="0.3">
      <c r="C12" s="123" t="s">
        <v>3</v>
      </c>
      <c r="D12" s="123" t="s">
        <v>4</v>
      </c>
    </row>
    <row r="14" spans="1:5" ht="20.100000000000001" customHeight="1" thickBot="1" x14ac:dyDescent="0.3">
      <c r="A14" s="112" t="s">
        <v>72</v>
      </c>
      <c r="C14" s="94">
        <f>'DRE 2020'!D41</f>
        <v>7020725.5199999986</v>
      </c>
      <c r="D14" s="94">
        <v>523421.4</v>
      </c>
    </row>
    <row r="15" spans="1:5" ht="20.100000000000001" customHeight="1" x14ac:dyDescent="0.25">
      <c r="A15" s="96" t="s">
        <v>73</v>
      </c>
      <c r="C15" s="83">
        <v>0</v>
      </c>
      <c r="D15" s="83">
        <v>0</v>
      </c>
    </row>
    <row r="16" spans="1:5" ht="20.100000000000001" customHeight="1" thickBot="1" x14ac:dyDescent="0.3">
      <c r="A16" s="112" t="s">
        <v>74</v>
      </c>
      <c r="C16" s="106">
        <f>C14+C15</f>
        <v>7020725.5199999986</v>
      </c>
      <c r="D16" s="106">
        <f>D14+D15</f>
        <v>523421.4</v>
      </c>
      <c r="E16" s="124"/>
    </row>
    <row r="18" spans="1:6" x14ac:dyDescent="0.25">
      <c r="E18" s="124"/>
      <c r="F18" s="125"/>
    </row>
    <row r="19" spans="1:6" x14ac:dyDescent="0.25">
      <c r="A19" s="114" t="s">
        <v>70</v>
      </c>
      <c r="B19" s="114"/>
      <c r="C19" s="114"/>
      <c r="D19" s="114"/>
    </row>
    <row r="20" spans="1:6" x14ac:dyDescent="0.25">
      <c r="A20" s="115"/>
      <c r="B20" s="115"/>
      <c r="C20" s="111"/>
      <c r="D20" s="111"/>
    </row>
  </sheetData>
  <mergeCells count="5">
    <mergeCell ref="A7:D7"/>
    <mergeCell ref="A8:D8"/>
    <mergeCell ref="A9:D9"/>
    <mergeCell ref="A10:D10"/>
    <mergeCell ref="A19:D19"/>
  </mergeCells>
  <printOptions horizontalCentered="1"/>
  <pageMargins left="0.27" right="0.74803149606299213" top="0.82" bottom="1.0629921259842521" header="0.51181102362204722" footer="1.1023622047244095"/>
  <pageSetup paperSize="9" scale="6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0370E-C782-4E5C-A33F-0A0E950DB0CD}">
  <sheetPr>
    <tabColor rgb="FF92D050"/>
  </sheetPr>
  <dimension ref="A1:L62"/>
  <sheetViews>
    <sheetView showGridLines="0" tabSelected="1" view="pageBreakPreview" zoomScaleNormal="100" zoomScaleSheetLayoutView="100" workbookViewId="0">
      <selection activeCell="F2" sqref="F1:F1048576"/>
    </sheetView>
  </sheetViews>
  <sheetFormatPr defaultRowHeight="13.8" x14ac:dyDescent="0.25"/>
  <cols>
    <col min="1" max="1" width="56.5546875" style="82" customWidth="1"/>
    <col min="2" max="2" width="1.6640625" style="82" customWidth="1"/>
    <col min="3" max="3" width="23.88671875" style="113" hidden="1" customWidth="1"/>
    <col min="4" max="4" width="21.33203125" style="90" bestFit="1" customWidth="1"/>
    <col min="5" max="5" width="25.33203125" style="90" customWidth="1"/>
    <col min="6" max="6" width="8.88671875" style="82"/>
    <col min="7" max="7" width="21.5546875" style="83" customWidth="1"/>
    <col min="8" max="8" width="17" style="82" bestFit="1" customWidth="1"/>
    <col min="9" max="9" width="15.5546875" style="82" bestFit="1" customWidth="1"/>
    <col min="10" max="10" width="17" style="82" bestFit="1" customWidth="1"/>
    <col min="11" max="11" width="8.88671875" style="82"/>
    <col min="12" max="12" width="20.33203125" style="83" bestFit="1" customWidth="1"/>
    <col min="13" max="254" width="8.88671875" style="82"/>
    <col min="255" max="255" width="95.109375" style="82" customWidth="1"/>
    <col min="256" max="256" width="1.6640625" style="82" customWidth="1"/>
    <col min="257" max="257" width="18.6640625" style="82" customWidth="1"/>
    <col min="258" max="258" width="1.6640625" style="82" customWidth="1"/>
    <col min="259" max="259" width="18.6640625" style="82" customWidth="1"/>
    <col min="260" max="260" width="2.88671875" style="82" customWidth="1"/>
    <col min="261" max="261" width="0" style="82" hidden="1" customWidth="1"/>
    <col min="262" max="262" width="8.88671875" style="82"/>
    <col min="263" max="263" width="15.6640625" style="82" bestFit="1" customWidth="1"/>
    <col min="264" max="264" width="17" style="82" bestFit="1" customWidth="1"/>
    <col min="265" max="265" width="15.5546875" style="82" bestFit="1" customWidth="1"/>
    <col min="266" max="266" width="17" style="82" bestFit="1" customWidth="1"/>
    <col min="267" max="267" width="8.88671875" style="82"/>
    <col min="268" max="268" width="20.33203125" style="82" bestFit="1" customWidth="1"/>
    <col min="269" max="510" width="8.88671875" style="82"/>
    <col min="511" max="511" width="95.109375" style="82" customWidth="1"/>
    <col min="512" max="512" width="1.6640625" style="82" customWidth="1"/>
    <col min="513" max="513" width="18.6640625" style="82" customWidth="1"/>
    <col min="514" max="514" width="1.6640625" style="82" customWidth="1"/>
    <col min="515" max="515" width="18.6640625" style="82" customWidth="1"/>
    <col min="516" max="516" width="2.88671875" style="82" customWidth="1"/>
    <col min="517" max="517" width="0" style="82" hidden="1" customWidth="1"/>
    <col min="518" max="518" width="8.88671875" style="82"/>
    <col min="519" max="519" width="15.6640625" style="82" bestFit="1" customWidth="1"/>
    <col min="520" max="520" width="17" style="82" bestFit="1" customWidth="1"/>
    <col min="521" max="521" width="15.5546875" style="82" bestFit="1" customWidth="1"/>
    <col min="522" max="522" width="17" style="82" bestFit="1" customWidth="1"/>
    <col min="523" max="523" width="8.88671875" style="82"/>
    <col min="524" max="524" width="20.33203125" style="82" bestFit="1" customWidth="1"/>
    <col min="525" max="766" width="8.88671875" style="82"/>
    <col min="767" max="767" width="95.109375" style="82" customWidth="1"/>
    <col min="768" max="768" width="1.6640625" style="82" customWidth="1"/>
    <col min="769" max="769" width="18.6640625" style="82" customWidth="1"/>
    <col min="770" max="770" width="1.6640625" style="82" customWidth="1"/>
    <col min="771" max="771" width="18.6640625" style="82" customWidth="1"/>
    <col min="772" max="772" width="2.88671875" style="82" customWidth="1"/>
    <col min="773" max="773" width="0" style="82" hidden="1" customWidth="1"/>
    <col min="774" max="774" width="8.88671875" style="82"/>
    <col min="775" max="775" width="15.6640625" style="82" bestFit="1" customWidth="1"/>
    <col min="776" max="776" width="17" style="82" bestFit="1" customWidth="1"/>
    <col min="777" max="777" width="15.5546875" style="82" bestFit="1" customWidth="1"/>
    <col min="778" max="778" width="17" style="82" bestFit="1" customWidth="1"/>
    <col min="779" max="779" width="8.88671875" style="82"/>
    <col min="780" max="780" width="20.33203125" style="82" bestFit="1" customWidth="1"/>
    <col min="781" max="1022" width="8.88671875" style="82"/>
    <col min="1023" max="1023" width="95.109375" style="82" customWidth="1"/>
    <col min="1024" max="1024" width="1.6640625" style="82" customWidth="1"/>
    <col min="1025" max="1025" width="18.6640625" style="82" customWidth="1"/>
    <col min="1026" max="1026" width="1.6640625" style="82" customWidth="1"/>
    <col min="1027" max="1027" width="18.6640625" style="82" customWidth="1"/>
    <col min="1028" max="1028" width="2.88671875" style="82" customWidth="1"/>
    <col min="1029" max="1029" width="0" style="82" hidden="1" customWidth="1"/>
    <col min="1030" max="1030" width="8.88671875" style="82"/>
    <col min="1031" max="1031" width="15.6640625" style="82" bestFit="1" customWidth="1"/>
    <col min="1032" max="1032" width="17" style="82" bestFit="1" customWidth="1"/>
    <col min="1033" max="1033" width="15.5546875" style="82" bestFit="1" customWidth="1"/>
    <col min="1034" max="1034" width="17" style="82" bestFit="1" customWidth="1"/>
    <col min="1035" max="1035" width="8.88671875" style="82"/>
    <col min="1036" max="1036" width="20.33203125" style="82" bestFit="1" customWidth="1"/>
    <col min="1037" max="1278" width="8.88671875" style="82"/>
    <col min="1279" max="1279" width="95.109375" style="82" customWidth="1"/>
    <col min="1280" max="1280" width="1.6640625" style="82" customWidth="1"/>
    <col min="1281" max="1281" width="18.6640625" style="82" customWidth="1"/>
    <col min="1282" max="1282" width="1.6640625" style="82" customWidth="1"/>
    <col min="1283" max="1283" width="18.6640625" style="82" customWidth="1"/>
    <col min="1284" max="1284" width="2.88671875" style="82" customWidth="1"/>
    <col min="1285" max="1285" width="0" style="82" hidden="1" customWidth="1"/>
    <col min="1286" max="1286" width="8.88671875" style="82"/>
    <col min="1287" max="1287" width="15.6640625" style="82" bestFit="1" customWidth="1"/>
    <col min="1288" max="1288" width="17" style="82" bestFit="1" customWidth="1"/>
    <col min="1289" max="1289" width="15.5546875" style="82" bestFit="1" customWidth="1"/>
    <col min="1290" max="1290" width="17" style="82" bestFit="1" customWidth="1"/>
    <col min="1291" max="1291" width="8.88671875" style="82"/>
    <col min="1292" max="1292" width="20.33203125" style="82" bestFit="1" customWidth="1"/>
    <col min="1293" max="1534" width="8.88671875" style="82"/>
    <col min="1535" max="1535" width="95.109375" style="82" customWidth="1"/>
    <col min="1536" max="1536" width="1.6640625" style="82" customWidth="1"/>
    <col min="1537" max="1537" width="18.6640625" style="82" customWidth="1"/>
    <col min="1538" max="1538" width="1.6640625" style="82" customWidth="1"/>
    <col min="1539" max="1539" width="18.6640625" style="82" customWidth="1"/>
    <col min="1540" max="1540" width="2.88671875" style="82" customWidth="1"/>
    <col min="1541" max="1541" width="0" style="82" hidden="1" customWidth="1"/>
    <col min="1542" max="1542" width="8.88671875" style="82"/>
    <col min="1543" max="1543" width="15.6640625" style="82" bestFit="1" customWidth="1"/>
    <col min="1544" max="1544" width="17" style="82" bestFit="1" customWidth="1"/>
    <col min="1545" max="1545" width="15.5546875" style="82" bestFit="1" customWidth="1"/>
    <col min="1546" max="1546" width="17" style="82" bestFit="1" customWidth="1"/>
    <col min="1547" max="1547" width="8.88671875" style="82"/>
    <col min="1548" max="1548" width="20.33203125" style="82" bestFit="1" customWidth="1"/>
    <col min="1549" max="1790" width="8.88671875" style="82"/>
    <col min="1791" max="1791" width="95.109375" style="82" customWidth="1"/>
    <col min="1792" max="1792" width="1.6640625" style="82" customWidth="1"/>
    <col min="1793" max="1793" width="18.6640625" style="82" customWidth="1"/>
    <col min="1794" max="1794" width="1.6640625" style="82" customWidth="1"/>
    <col min="1795" max="1795" width="18.6640625" style="82" customWidth="1"/>
    <col min="1796" max="1796" width="2.88671875" style="82" customWidth="1"/>
    <col min="1797" max="1797" width="0" style="82" hidden="1" customWidth="1"/>
    <col min="1798" max="1798" width="8.88671875" style="82"/>
    <col min="1799" max="1799" width="15.6640625" style="82" bestFit="1" customWidth="1"/>
    <col min="1800" max="1800" width="17" style="82" bestFit="1" customWidth="1"/>
    <col min="1801" max="1801" width="15.5546875" style="82" bestFit="1" customWidth="1"/>
    <col min="1802" max="1802" width="17" style="82" bestFit="1" customWidth="1"/>
    <col min="1803" max="1803" width="8.88671875" style="82"/>
    <col min="1804" max="1804" width="20.33203125" style="82" bestFit="1" customWidth="1"/>
    <col min="1805" max="2046" width="8.88671875" style="82"/>
    <col min="2047" max="2047" width="95.109375" style="82" customWidth="1"/>
    <col min="2048" max="2048" width="1.6640625" style="82" customWidth="1"/>
    <col min="2049" max="2049" width="18.6640625" style="82" customWidth="1"/>
    <col min="2050" max="2050" width="1.6640625" style="82" customWidth="1"/>
    <col min="2051" max="2051" width="18.6640625" style="82" customWidth="1"/>
    <col min="2052" max="2052" width="2.88671875" style="82" customWidth="1"/>
    <col min="2053" max="2053" width="0" style="82" hidden="1" customWidth="1"/>
    <col min="2054" max="2054" width="8.88671875" style="82"/>
    <col min="2055" max="2055" width="15.6640625" style="82" bestFit="1" customWidth="1"/>
    <col min="2056" max="2056" width="17" style="82" bestFit="1" customWidth="1"/>
    <col min="2057" max="2057" width="15.5546875" style="82" bestFit="1" customWidth="1"/>
    <col min="2058" max="2058" width="17" style="82" bestFit="1" customWidth="1"/>
    <col min="2059" max="2059" width="8.88671875" style="82"/>
    <col min="2060" max="2060" width="20.33203125" style="82" bestFit="1" customWidth="1"/>
    <col min="2061" max="2302" width="8.88671875" style="82"/>
    <col min="2303" max="2303" width="95.109375" style="82" customWidth="1"/>
    <col min="2304" max="2304" width="1.6640625" style="82" customWidth="1"/>
    <col min="2305" max="2305" width="18.6640625" style="82" customWidth="1"/>
    <col min="2306" max="2306" width="1.6640625" style="82" customWidth="1"/>
    <col min="2307" max="2307" width="18.6640625" style="82" customWidth="1"/>
    <col min="2308" max="2308" width="2.88671875" style="82" customWidth="1"/>
    <col min="2309" max="2309" width="0" style="82" hidden="1" customWidth="1"/>
    <col min="2310" max="2310" width="8.88671875" style="82"/>
    <col min="2311" max="2311" width="15.6640625" style="82" bestFit="1" customWidth="1"/>
    <col min="2312" max="2312" width="17" style="82" bestFit="1" customWidth="1"/>
    <col min="2313" max="2313" width="15.5546875" style="82" bestFit="1" customWidth="1"/>
    <col min="2314" max="2314" width="17" style="82" bestFit="1" customWidth="1"/>
    <col min="2315" max="2315" width="8.88671875" style="82"/>
    <col min="2316" max="2316" width="20.33203125" style="82" bestFit="1" customWidth="1"/>
    <col min="2317" max="2558" width="8.88671875" style="82"/>
    <col min="2559" max="2559" width="95.109375" style="82" customWidth="1"/>
    <col min="2560" max="2560" width="1.6640625" style="82" customWidth="1"/>
    <col min="2561" max="2561" width="18.6640625" style="82" customWidth="1"/>
    <col min="2562" max="2562" width="1.6640625" style="82" customWidth="1"/>
    <col min="2563" max="2563" width="18.6640625" style="82" customWidth="1"/>
    <col min="2564" max="2564" width="2.88671875" style="82" customWidth="1"/>
    <col min="2565" max="2565" width="0" style="82" hidden="1" customWidth="1"/>
    <col min="2566" max="2566" width="8.88671875" style="82"/>
    <col min="2567" max="2567" width="15.6640625" style="82" bestFit="1" customWidth="1"/>
    <col min="2568" max="2568" width="17" style="82" bestFit="1" customWidth="1"/>
    <col min="2569" max="2569" width="15.5546875" style="82" bestFit="1" customWidth="1"/>
    <col min="2570" max="2570" width="17" style="82" bestFit="1" customWidth="1"/>
    <col min="2571" max="2571" width="8.88671875" style="82"/>
    <col min="2572" max="2572" width="20.33203125" style="82" bestFit="1" customWidth="1"/>
    <col min="2573" max="2814" width="8.88671875" style="82"/>
    <col min="2815" max="2815" width="95.109375" style="82" customWidth="1"/>
    <col min="2816" max="2816" width="1.6640625" style="82" customWidth="1"/>
    <col min="2817" max="2817" width="18.6640625" style="82" customWidth="1"/>
    <col min="2818" max="2818" width="1.6640625" style="82" customWidth="1"/>
    <col min="2819" max="2819" width="18.6640625" style="82" customWidth="1"/>
    <col min="2820" max="2820" width="2.88671875" style="82" customWidth="1"/>
    <col min="2821" max="2821" width="0" style="82" hidden="1" customWidth="1"/>
    <col min="2822" max="2822" width="8.88671875" style="82"/>
    <col min="2823" max="2823" width="15.6640625" style="82" bestFit="1" customWidth="1"/>
    <col min="2824" max="2824" width="17" style="82" bestFit="1" customWidth="1"/>
    <col min="2825" max="2825" width="15.5546875" style="82" bestFit="1" customWidth="1"/>
    <col min="2826" max="2826" width="17" style="82" bestFit="1" customWidth="1"/>
    <col min="2827" max="2827" width="8.88671875" style="82"/>
    <col min="2828" max="2828" width="20.33203125" style="82" bestFit="1" customWidth="1"/>
    <col min="2829" max="3070" width="8.88671875" style="82"/>
    <col min="3071" max="3071" width="95.109375" style="82" customWidth="1"/>
    <col min="3072" max="3072" width="1.6640625" style="82" customWidth="1"/>
    <col min="3073" max="3073" width="18.6640625" style="82" customWidth="1"/>
    <col min="3074" max="3074" width="1.6640625" style="82" customWidth="1"/>
    <col min="3075" max="3075" width="18.6640625" style="82" customWidth="1"/>
    <col min="3076" max="3076" width="2.88671875" style="82" customWidth="1"/>
    <col min="3077" max="3077" width="0" style="82" hidden="1" customWidth="1"/>
    <col min="3078" max="3078" width="8.88671875" style="82"/>
    <col min="3079" max="3079" width="15.6640625" style="82" bestFit="1" customWidth="1"/>
    <col min="3080" max="3080" width="17" style="82" bestFit="1" customWidth="1"/>
    <col min="3081" max="3081" width="15.5546875" style="82" bestFit="1" customWidth="1"/>
    <col min="3082" max="3082" width="17" style="82" bestFit="1" customWidth="1"/>
    <col min="3083" max="3083" width="8.88671875" style="82"/>
    <col min="3084" max="3084" width="20.33203125" style="82" bestFit="1" customWidth="1"/>
    <col min="3085" max="3326" width="8.88671875" style="82"/>
    <col min="3327" max="3327" width="95.109375" style="82" customWidth="1"/>
    <col min="3328" max="3328" width="1.6640625" style="82" customWidth="1"/>
    <col min="3329" max="3329" width="18.6640625" style="82" customWidth="1"/>
    <col min="3330" max="3330" width="1.6640625" style="82" customWidth="1"/>
    <col min="3331" max="3331" width="18.6640625" style="82" customWidth="1"/>
    <col min="3332" max="3332" width="2.88671875" style="82" customWidth="1"/>
    <col min="3333" max="3333" width="0" style="82" hidden="1" customWidth="1"/>
    <col min="3334" max="3334" width="8.88671875" style="82"/>
    <col min="3335" max="3335" width="15.6640625" style="82" bestFit="1" customWidth="1"/>
    <col min="3336" max="3336" width="17" style="82" bestFit="1" customWidth="1"/>
    <col min="3337" max="3337" width="15.5546875" style="82" bestFit="1" customWidth="1"/>
    <col min="3338" max="3338" width="17" style="82" bestFit="1" customWidth="1"/>
    <col min="3339" max="3339" width="8.88671875" style="82"/>
    <col min="3340" max="3340" width="20.33203125" style="82" bestFit="1" customWidth="1"/>
    <col min="3341" max="3582" width="8.88671875" style="82"/>
    <col min="3583" max="3583" width="95.109375" style="82" customWidth="1"/>
    <col min="3584" max="3584" width="1.6640625" style="82" customWidth="1"/>
    <col min="3585" max="3585" width="18.6640625" style="82" customWidth="1"/>
    <col min="3586" max="3586" width="1.6640625" style="82" customWidth="1"/>
    <col min="3587" max="3587" width="18.6640625" style="82" customWidth="1"/>
    <col min="3588" max="3588" width="2.88671875" style="82" customWidth="1"/>
    <col min="3589" max="3589" width="0" style="82" hidden="1" customWidth="1"/>
    <col min="3590" max="3590" width="8.88671875" style="82"/>
    <col min="3591" max="3591" width="15.6640625" style="82" bestFit="1" customWidth="1"/>
    <col min="3592" max="3592" width="17" style="82" bestFit="1" customWidth="1"/>
    <col min="3593" max="3593" width="15.5546875" style="82" bestFit="1" customWidth="1"/>
    <col min="3594" max="3594" width="17" style="82" bestFit="1" customWidth="1"/>
    <col min="3595" max="3595" width="8.88671875" style="82"/>
    <col min="3596" max="3596" width="20.33203125" style="82" bestFit="1" customWidth="1"/>
    <col min="3597" max="3838" width="8.88671875" style="82"/>
    <col min="3839" max="3839" width="95.109375" style="82" customWidth="1"/>
    <col min="3840" max="3840" width="1.6640625" style="82" customWidth="1"/>
    <col min="3841" max="3841" width="18.6640625" style="82" customWidth="1"/>
    <col min="3842" max="3842" width="1.6640625" style="82" customWidth="1"/>
    <col min="3843" max="3843" width="18.6640625" style="82" customWidth="1"/>
    <col min="3844" max="3844" width="2.88671875" style="82" customWidth="1"/>
    <col min="3845" max="3845" width="0" style="82" hidden="1" customWidth="1"/>
    <col min="3846" max="3846" width="8.88671875" style="82"/>
    <col min="3847" max="3847" width="15.6640625" style="82" bestFit="1" customWidth="1"/>
    <col min="3848" max="3848" width="17" style="82" bestFit="1" customWidth="1"/>
    <col min="3849" max="3849" width="15.5546875" style="82" bestFit="1" customWidth="1"/>
    <col min="3850" max="3850" width="17" style="82" bestFit="1" customWidth="1"/>
    <col min="3851" max="3851" width="8.88671875" style="82"/>
    <col min="3852" max="3852" width="20.33203125" style="82" bestFit="1" customWidth="1"/>
    <col min="3853" max="4094" width="8.88671875" style="82"/>
    <col min="4095" max="4095" width="95.109375" style="82" customWidth="1"/>
    <col min="4096" max="4096" width="1.6640625" style="82" customWidth="1"/>
    <col min="4097" max="4097" width="18.6640625" style="82" customWidth="1"/>
    <col min="4098" max="4098" width="1.6640625" style="82" customWidth="1"/>
    <col min="4099" max="4099" width="18.6640625" style="82" customWidth="1"/>
    <col min="4100" max="4100" width="2.88671875" style="82" customWidth="1"/>
    <col min="4101" max="4101" width="0" style="82" hidden="1" customWidth="1"/>
    <col min="4102" max="4102" width="8.88671875" style="82"/>
    <col min="4103" max="4103" width="15.6640625" style="82" bestFit="1" customWidth="1"/>
    <col min="4104" max="4104" width="17" style="82" bestFit="1" customWidth="1"/>
    <col min="4105" max="4105" width="15.5546875" style="82" bestFit="1" customWidth="1"/>
    <col min="4106" max="4106" width="17" style="82" bestFit="1" customWidth="1"/>
    <col min="4107" max="4107" width="8.88671875" style="82"/>
    <col min="4108" max="4108" width="20.33203125" style="82" bestFit="1" customWidth="1"/>
    <col min="4109" max="4350" width="8.88671875" style="82"/>
    <col min="4351" max="4351" width="95.109375" style="82" customWidth="1"/>
    <col min="4352" max="4352" width="1.6640625" style="82" customWidth="1"/>
    <col min="4353" max="4353" width="18.6640625" style="82" customWidth="1"/>
    <col min="4354" max="4354" width="1.6640625" style="82" customWidth="1"/>
    <col min="4355" max="4355" width="18.6640625" style="82" customWidth="1"/>
    <col min="4356" max="4356" width="2.88671875" style="82" customWidth="1"/>
    <col min="4357" max="4357" width="0" style="82" hidden="1" customWidth="1"/>
    <col min="4358" max="4358" width="8.88671875" style="82"/>
    <col min="4359" max="4359" width="15.6640625" style="82" bestFit="1" customWidth="1"/>
    <col min="4360" max="4360" width="17" style="82" bestFit="1" customWidth="1"/>
    <col min="4361" max="4361" width="15.5546875" style="82" bestFit="1" customWidth="1"/>
    <col min="4362" max="4362" width="17" style="82" bestFit="1" customWidth="1"/>
    <col min="4363" max="4363" width="8.88671875" style="82"/>
    <col min="4364" max="4364" width="20.33203125" style="82" bestFit="1" customWidth="1"/>
    <col min="4365" max="4606" width="8.88671875" style="82"/>
    <col min="4607" max="4607" width="95.109375" style="82" customWidth="1"/>
    <col min="4608" max="4608" width="1.6640625" style="82" customWidth="1"/>
    <col min="4609" max="4609" width="18.6640625" style="82" customWidth="1"/>
    <col min="4610" max="4610" width="1.6640625" style="82" customWidth="1"/>
    <col min="4611" max="4611" width="18.6640625" style="82" customWidth="1"/>
    <col min="4612" max="4612" width="2.88671875" style="82" customWidth="1"/>
    <col min="4613" max="4613" width="0" style="82" hidden="1" customWidth="1"/>
    <col min="4614" max="4614" width="8.88671875" style="82"/>
    <col min="4615" max="4615" width="15.6640625" style="82" bestFit="1" customWidth="1"/>
    <col min="4616" max="4616" width="17" style="82" bestFit="1" customWidth="1"/>
    <col min="4617" max="4617" width="15.5546875" style="82" bestFit="1" customWidth="1"/>
    <col min="4618" max="4618" width="17" style="82" bestFit="1" customWidth="1"/>
    <col min="4619" max="4619" width="8.88671875" style="82"/>
    <col min="4620" max="4620" width="20.33203125" style="82" bestFit="1" customWidth="1"/>
    <col min="4621" max="4862" width="8.88671875" style="82"/>
    <col min="4863" max="4863" width="95.109375" style="82" customWidth="1"/>
    <col min="4864" max="4864" width="1.6640625" style="82" customWidth="1"/>
    <col min="4865" max="4865" width="18.6640625" style="82" customWidth="1"/>
    <col min="4866" max="4866" width="1.6640625" style="82" customWidth="1"/>
    <col min="4867" max="4867" width="18.6640625" style="82" customWidth="1"/>
    <col min="4868" max="4868" width="2.88671875" style="82" customWidth="1"/>
    <col min="4869" max="4869" width="0" style="82" hidden="1" customWidth="1"/>
    <col min="4870" max="4870" width="8.88671875" style="82"/>
    <col min="4871" max="4871" width="15.6640625" style="82" bestFit="1" customWidth="1"/>
    <col min="4872" max="4872" width="17" style="82" bestFit="1" customWidth="1"/>
    <col min="4873" max="4873" width="15.5546875" style="82" bestFit="1" customWidth="1"/>
    <col min="4874" max="4874" width="17" style="82" bestFit="1" customWidth="1"/>
    <col min="4875" max="4875" width="8.88671875" style="82"/>
    <col min="4876" max="4876" width="20.33203125" style="82" bestFit="1" customWidth="1"/>
    <col min="4877" max="5118" width="8.88671875" style="82"/>
    <col min="5119" max="5119" width="95.109375" style="82" customWidth="1"/>
    <col min="5120" max="5120" width="1.6640625" style="82" customWidth="1"/>
    <col min="5121" max="5121" width="18.6640625" style="82" customWidth="1"/>
    <col min="5122" max="5122" width="1.6640625" style="82" customWidth="1"/>
    <col min="5123" max="5123" width="18.6640625" style="82" customWidth="1"/>
    <col min="5124" max="5124" width="2.88671875" style="82" customWidth="1"/>
    <col min="5125" max="5125" width="0" style="82" hidden="1" customWidth="1"/>
    <col min="5126" max="5126" width="8.88671875" style="82"/>
    <col min="5127" max="5127" width="15.6640625" style="82" bestFit="1" customWidth="1"/>
    <col min="5128" max="5128" width="17" style="82" bestFit="1" customWidth="1"/>
    <col min="5129" max="5129" width="15.5546875" style="82" bestFit="1" customWidth="1"/>
    <col min="5130" max="5130" width="17" style="82" bestFit="1" customWidth="1"/>
    <col min="5131" max="5131" width="8.88671875" style="82"/>
    <col min="5132" max="5132" width="20.33203125" style="82" bestFit="1" customWidth="1"/>
    <col min="5133" max="5374" width="8.88671875" style="82"/>
    <col min="5375" max="5375" width="95.109375" style="82" customWidth="1"/>
    <col min="5376" max="5376" width="1.6640625" style="82" customWidth="1"/>
    <col min="5377" max="5377" width="18.6640625" style="82" customWidth="1"/>
    <col min="5378" max="5378" width="1.6640625" style="82" customWidth="1"/>
    <col min="5379" max="5379" width="18.6640625" style="82" customWidth="1"/>
    <col min="5380" max="5380" width="2.88671875" style="82" customWidth="1"/>
    <col min="5381" max="5381" width="0" style="82" hidden="1" customWidth="1"/>
    <col min="5382" max="5382" width="8.88671875" style="82"/>
    <col min="5383" max="5383" width="15.6640625" style="82" bestFit="1" customWidth="1"/>
    <col min="5384" max="5384" width="17" style="82" bestFit="1" customWidth="1"/>
    <col min="5385" max="5385" width="15.5546875" style="82" bestFit="1" customWidth="1"/>
    <col min="5386" max="5386" width="17" style="82" bestFit="1" customWidth="1"/>
    <col min="5387" max="5387" width="8.88671875" style="82"/>
    <col min="5388" max="5388" width="20.33203125" style="82" bestFit="1" customWidth="1"/>
    <col min="5389" max="5630" width="8.88671875" style="82"/>
    <col min="5631" max="5631" width="95.109375" style="82" customWidth="1"/>
    <col min="5632" max="5632" width="1.6640625" style="82" customWidth="1"/>
    <col min="5633" max="5633" width="18.6640625" style="82" customWidth="1"/>
    <col min="5634" max="5634" width="1.6640625" style="82" customWidth="1"/>
    <col min="5635" max="5635" width="18.6640625" style="82" customWidth="1"/>
    <col min="5636" max="5636" width="2.88671875" style="82" customWidth="1"/>
    <col min="5637" max="5637" width="0" style="82" hidden="1" customWidth="1"/>
    <col min="5638" max="5638" width="8.88671875" style="82"/>
    <col min="5639" max="5639" width="15.6640625" style="82" bestFit="1" customWidth="1"/>
    <col min="5640" max="5640" width="17" style="82" bestFit="1" customWidth="1"/>
    <col min="5641" max="5641" width="15.5546875" style="82" bestFit="1" customWidth="1"/>
    <col min="5642" max="5642" width="17" style="82" bestFit="1" customWidth="1"/>
    <col min="5643" max="5643" width="8.88671875" style="82"/>
    <col min="5644" max="5644" width="20.33203125" style="82" bestFit="1" customWidth="1"/>
    <col min="5645" max="5886" width="8.88671875" style="82"/>
    <col min="5887" max="5887" width="95.109375" style="82" customWidth="1"/>
    <col min="5888" max="5888" width="1.6640625" style="82" customWidth="1"/>
    <col min="5889" max="5889" width="18.6640625" style="82" customWidth="1"/>
    <col min="5890" max="5890" width="1.6640625" style="82" customWidth="1"/>
    <col min="5891" max="5891" width="18.6640625" style="82" customWidth="1"/>
    <col min="5892" max="5892" width="2.88671875" style="82" customWidth="1"/>
    <col min="5893" max="5893" width="0" style="82" hidden="1" customWidth="1"/>
    <col min="5894" max="5894" width="8.88671875" style="82"/>
    <col min="5895" max="5895" width="15.6640625" style="82" bestFit="1" customWidth="1"/>
    <col min="5896" max="5896" width="17" style="82" bestFit="1" customWidth="1"/>
    <col min="5897" max="5897" width="15.5546875" style="82" bestFit="1" customWidth="1"/>
    <col min="5898" max="5898" width="17" style="82" bestFit="1" customWidth="1"/>
    <col min="5899" max="5899" width="8.88671875" style="82"/>
    <col min="5900" max="5900" width="20.33203125" style="82" bestFit="1" customWidth="1"/>
    <col min="5901" max="6142" width="8.88671875" style="82"/>
    <col min="6143" max="6143" width="95.109375" style="82" customWidth="1"/>
    <col min="6144" max="6144" width="1.6640625" style="82" customWidth="1"/>
    <col min="6145" max="6145" width="18.6640625" style="82" customWidth="1"/>
    <col min="6146" max="6146" width="1.6640625" style="82" customWidth="1"/>
    <col min="6147" max="6147" width="18.6640625" style="82" customWidth="1"/>
    <col min="6148" max="6148" width="2.88671875" style="82" customWidth="1"/>
    <col min="6149" max="6149" width="0" style="82" hidden="1" customWidth="1"/>
    <col min="6150" max="6150" width="8.88671875" style="82"/>
    <col min="6151" max="6151" width="15.6640625" style="82" bestFit="1" customWidth="1"/>
    <col min="6152" max="6152" width="17" style="82" bestFit="1" customWidth="1"/>
    <col min="6153" max="6153" width="15.5546875" style="82" bestFit="1" customWidth="1"/>
    <col min="6154" max="6154" width="17" style="82" bestFit="1" customWidth="1"/>
    <col min="6155" max="6155" width="8.88671875" style="82"/>
    <col min="6156" max="6156" width="20.33203125" style="82" bestFit="1" customWidth="1"/>
    <col min="6157" max="6398" width="8.88671875" style="82"/>
    <col min="6399" max="6399" width="95.109375" style="82" customWidth="1"/>
    <col min="6400" max="6400" width="1.6640625" style="82" customWidth="1"/>
    <col min="6401" max="6401" width="18.6640625" style="82" customWidth="1"/>
    <col min="6402" max="6402" width="1.6640625" style="82" customWidth="1"/>
    <col min="6403" max="6403" width="18.6640625" style="82" customWidth="1"/>
    <col min="6404" max="6404" width="2.88671875" style="82" customWidth="1"/>
    <col min="6405" max="6405" width="0" style="82" hidden="1" customWidth="1"/>
    <col min="6406" max="6406" width="8.88671875" style="82"/>
    <col min="6407" max="6407" width="15.6640625" style="82" bestFit="1" customWidth="1"/>
    <col min="6408" max="6408" width="17" style="82" bestFit="1" customWidth="1"/>
    <col min="6409" max="6409" width="15.5546875" style="82" bestFit="1" customWidth="1"/>
    <col min="6410" max="6410" width="17" style="82" bestFit="1" customWidth="1"/>
    <col min="6411" max="6411" width="8.88671875" style="82"/>
    <col min="6412" max="6412" width="20.33203125" style="82" bestFit="1" customWidth="1"/>
    <col min="6413" max="6654" width="8.88671875" style="82"/>
    <col min="6655" max="6655" width="95.109375" style="82" customWidth="1"/>
    <col min="6656" max="6656" width="1.6640625" style="82" customWidth="1"/>
    <col min="6657" max="6657" width="18.6640625" style="82" customWidth="1"/>
    <col min="6658" max="6658" width="1.6640625" style="82" customWidth="1"/>
    <col min="6659" max="6659" width="18.6640625" style="82" customWidth="1"/>
    <col min="6660" max="6660" width="2.88671875" style="82" customWidth="1"/>
    <col min="6661" max="6661" width="0" style="82" hidden="1" customWidth="1"/>
    <col min="6662" max="6662" width="8.88671875" style="82"/>
    <col min="6663" max="6663" width="15.6640625" style="82" bestFit="1" customWidth="1"/>
    <col min="6664" max="6664" width="17" style="82" bestFit="1" customWidth="1"/>
    <col min="6665" max="6665" width="15.5546875" style="82" bestFit="1" customWidth="1"/>
    <col min="6666" max="6666" width="17" style="82" bestFit="1" customWidth="1"/>
    <col min="6667" max="6667" width="8.88671875" style="82"/>
    <col min="6668" max="6668" width="20.33203125" style="82" bestFit="1" customWidth="1"/>
    <col min="6669" max="6910" width="8.88671875" style="82"/>
    <col min="6911" max="6911" width="95.109375" style="82" customWidth="1"/>
    <col min="6912" max="6912" width="1.6640625" style="82" customWidth="1"/>
    <col min="6913" max="6913" width="18.6640625" style="82" customWidth="1"/>
    <col min="6914" max="6914" width="1.6640625" style="82" customWidth="1"/>
    <col min="6915" max="6915" width="18.6640625" style="82" customWidth="1"/>
    <col min="6916" max="6916" width="2.88671875" style="82" customWidth="1"/>
    <col min="6917" max="6917" width="0" style="82" hidden="1" customWidth="1"/>
    <col min="6918" max="6918" width="8.88671875" style="82"/>
    <col min="6919" max="6919" width="15.6640625" style="82" bestFit="1" customWidth="1"/>
    <col min="6920" max="6920" width="17" style="82" bestFit="1" customWidth="1"/>
    <col min="6921" max="6921" width="15.5546875" style="82" bestFit="1" customWidth="1"/>
    <col min="6922" max="6922" width="17" style="82" bestFit="1" customWidth="1"/>
    <col min="6923" max="6923" width="8.88671875" style="82"/>
    <col min="6924" max="6924" width="20.33203125" style="82" bestFit="1" customWidth="1"/>
    <col min="6925" max="7166" width="8.88671875" style="82"/>
    <col min="7167" max="7167" width="95.109375" style="82" customWidth="1"/>
    <col min="7168" max="7168" width="1.6640625" style="82" customWidth="1"/>
    <col min="7169" max="7169" width="18.6640625" style="82" customWidth="1"/>
    <col min="7170" max="7170" width="1.6640625" style="82" customWidth="1"/>
    <col min="7171" max="7171" width="18.6640625" style="82" customWidth="1"/>
    <col min="7172" max="7172" width="2.88671875" style="82" customWidth="1"/>
    <col min="7173" max="7173" width="0" style="82" hidden="1" customWidth="1"/>
    <col min="7174" max="7174" width="8.88671875" style="82"/>
    <col min="7175" max="7175" width="15.6640625" style="82" bestFit="1" customWidth="1"/>
    <col min="7176" max="7176" width="17" style="82" bestFit="1" customWidth="1"/>
    <col min="7177" max="7177" width="15.5546875" style="82" bestFit="1" customWidth="1"/>
    <col min="7178" max="7178" width="17" style="82" bestFit="1" customWidth="1"/>
    <col min="7179" max="7179" width="8.88671875" style="82"/>
    <col min="7180" max="7180" width="20.33203125" style="82" bestFit="1" customWidth="1"/>
    <col min="7181" max="7422" width="8.88671875" style="82"/>
    <col min="7423" max="7423" width="95.109375" style="82" customWidth="1"/>
    <col min="7424" max="7424" width="1.6640625" style="82" customWidth="1"/>
    <col min="7425" max="7425" width="18.6640625" style="82" customWidth="1"/>
    <col min="7426" max="7426" width="1.6640625" style="82" customWidth="1"/>
    <col min="7427" max="7427" width="18.6640625" style="82" customWidth="1"/>
    <col min="7428" max="7428" width="2.88671875" style="82" customWidth="1"/>
    <col min="7429" max="7429" width="0" style="82" hidden="1" customWidth="1"/>
    <col min="7430" max="7430" width="8.88671875" style="82"/>
    <col min="7431" max="7431" width="15.6640625" style="82" bestFit="1" customWidth="1"/>
    <col min="7432" max="7432" width="17" style="82" bestFit="1" customWidth="1"/>
    <col min="7433" max="7433" width="15.5546875" style="82" bestFit="1" customWidth="1"/>
    <col min="7434" max="7434" width="17" style="82" bestFit="1" customWidth="1"/>
    <col min="7435" max="7435" width="8.88671875" style="82"/>
    <col min="7436" max="7436" width="20.33203125" style="82" bestFit="1" customWidth="1"/>
    <col min="7437" max="7678" width="8.88671875" style="82"/>
    <col min="7679" max="7679" width="95.109375" style="82" customWidth="1"/>
    <col min="7680" max="7680" width="1.6640625" style="82" customWidth="1"/>
    <col min="7681" max="7681" width="18.6640625" style="82" customWidth="1"/>
    <col min="7682" max="7682" width="1.6640625" style="82" customWidth="1"/>
    <col min="7683" max="7683" width="18.6640625" style="82" customWidth="1"/>
    <col min="7684" max="7684" width="2.88671875" style="82" customWidth="1"/>
    <col min="7685" max="7685" width="0" style="82" hidden="1" customWidth="1"/>
    <col min="7686" max="7686" width="8.88671875" style="82"/>
    <col min="7687" max="7687" width="15.6640625" style="82" bestFit="1" customWidth="1"/>
    <col min="7688" max="7688" width="17" style="82" bestFit="1" customWidth="1"/>
    <col min="7689" max="7689" width="15.5546875" style="82" bestFit="1" customWidth="1"/>
    <col min="7690" max="7690" width="17" style="82" bestFit="1" customWidth="1"/>
    <col min="7691" max="7691" width="8.88671875" style="82"/>
    <col min="7692" max="7692" width="20.33203125" style="82" bestFit="1" customWidth="1"/>
    <col min="7693" max="7934" width="8.88671875" style="82"/>
    <col min="7935" max="7935" width="95.109375" style="82" customWidth="1"/>
    <col min="7936" max="7936" width="1.6640625" style="82" customWidth="1"/>
    <col min="7937" max="7937" width="18.6640625" style="82" customWidth="1"/>
    <col min="7938" max="7938" width="1.6640625" style="82" customWidth="1"/>
    <col min="7939" max="7939" width="18.6640625" style="82" customWidth="1"/>
    <col min="7940" max="7940" width="2.88671875" style="82" customWidth="1"/>
    <col min="7941" max="7941" width="0" style="82" hidden="1" customWidth="1"/>
    <col min="7942" max="7942" width="8.88671875" style="82"/>
    <col min="7943" max="7943" width="15.6640625" style="82" bestFit="1" customWidth="1"/>
    <col min="7944" max="7944" width="17" style="82" bestFit="1" customWidth="1"/>
    <col min="7945" max="7945" width="15.5546875" style="82" bestFit="1" customWidth="1"/>
    <col min="7946" max="7946" width="17" style="82" bestFit="1" customWidth="1"/>
    <col min="7947" max="7947" width="8.88671875" style="82"/>
    <col min="7948" max="7948" width="20.33203125" style="82" bestFit="1" customWidth="1"/>
    <col min="7949" max="8190" width="8.88671875" style="82"/>
    <col min="8191" max="8191" width="95.109375" style="82" customWidth="1"/>
    <col min="8192" max="8192" width="1.6640625" style="82" customWidth="1"/>
    <col min="8193" max="8193" width="18.6640625" style="82" customWidth="1"/>
    <col min="8194" max="8194" width="1.6640625" style="82" customWidth="1"/>
    <col min="8195" max="8195" width="18.6640625" style="82" customWidth="1"/>
    <col min="8196" max="8196" width="2.88671875" style="82" customWidth="1"/>
    <col min="8197" max="8197" width="0" style="82" hidden="1" customWidth="1"/>
    <col min="8198" max="8198" width="8.88671875" style="82"/>
    <col min="8199" max="8199" width="15.6640625" style="82" bestFit="1" customWidth="1"/>
    <col min="8200" max="8200" width="17" style="82" bestFit="1" customWidth="1"/>
    <col min="8201" max="8201" width="15.5546875" style="82" bestFit="1" customWidth="1"/>
    <col min="8202" max="8202" width="17" style="82" bestFit="1" customWidth="1"/>
    <col min="8203" max="8203" width="8.88671875" style="82"/>
    <col min="8204" max="8204" width="20.33203125" style="82" bestFit="1" customWidth="1"/>
    <col min="8205" max="8446" width="8.88671875" style="82"/>
    <col min="8447" max="8447" width="95.109375" style="82" customWidth="1"/>
    <col min="8448" max="8448" width="1.6640625" style="82" customWidth="1"/>
    <col min="8449" max="8449" width="18.6640625" style="82" customWidth="1"/>
    <col min="8450" max="8450" width="1.6640625" style="82" customWidth="1"/>
    <col min="8451" max="8451" width="18.6640625" style="82" customWidth="1"/>
    <col min="8452" max="8452" width="2.88671875" style="82" customWidth="1"/>
    <col min="8453" max="8453" width="0" style="82" hidden="1" customWidth="1"/>
    <col min="8454" max="8454" width="8.88671875" style="82"/>
    <col min="8455" max="8455" width="15.6640625" style="82" bestFit="1" customWidth="1"/>
    <col min="8456" max="8456" width="17" style="82" bestFit="1" customWidth="1"/>
    <col min="8457" max="8457" width="15.5546875" style="82" bestFit="1" customWidth="1"/>
    <col min="8458" max="8458" width="17" style="82" bestFit="1" customWidth="1"/>
    <col min="8459" max="8459" width="8.88671875" style="82"/>
    <col min="8460" max="8460" width="20.33203125" style="82" bestFit="1" customWidth="1"/>
    <col min="8461" max="8702" width="8.88671875" style="82"/>
    <col min="8703" max="8703" width="95.109375" style="82" customWidth="1"/>
    <col min="8704" max="8704" width="1.6640625" style="82" customWidth="1"/>
    <col min="8705" max="8705" width="18.6640625" style="82" customWidth="1"/>
    <col min="8706" max="8706" width="1.6640625" style="82" customWidth="1"/>
    <col min="8707" max="8707" width="18.6640625" style="82" customWidth="1"/>
    <col min="8708" max="8708" width="2.88671875" style="82" customWidth="1"/>
    <col min="8709" max="8709" width="0" style="82" hidden="1" customWidth="1"/>
    <col min="8710" max="8710" width="8.88671875" style="82"/>
    <col min="8711" max="8711" width="15.6640625" style="82" bestFit="1" customWidth="1"/>
    <col min="8712" max="8712" width="17" style="82" bestFit="1" customWidth="1"/>
    <col min="8713" max="8713" width="15.5546875" style="82" bestFit="1" customWidth="1"/>
    <col min="8714" max="8714" width="17" style="82" bestFit="1" customWidth="1"/>
    <col min="8715" max="8715" width="8.88671875" style="82"/>
    <col min="8716" max="8716" width="20.33203125" style="82" bestFit="1" customWidth="1"/>
    <col min="8717" max="8958" width="8.88671875" style="82"/>
    <col min="8959" max="8959" width="95.109375" style="82" customWidth="1"/>
    <col min="8960" max="8960" width="1.6640625" style="82" customWidth="1"/>
    <col min="8961" max="8961" width="18.6640625" style="82" customWidth="1"/>
    <col min="8962" max="8962" width="1.6640625" style="82" customWidth="1"/>
    <col min="8963" max="8963" width="18.6640625" style="82" customWidth="1"/>
    <col min="8964" max="8964" width="2.88671875" style="82" customWidth="1"/>
    <col min="8965" max="8965" width="0" style="82" hidden="1" customWidth="1"/>
    <col min="8966" max="8966" width="8.88671875" style="82"/>
    <col min="8967" max="8967" width="15.6640625" style="82" bestFit="1" customWidth="1"/>
    <col min="8968" max="8968" width="17" style="82" bestFit="1" customWidth="1"/>
    <col min="8969" max="8969" width="15.5546875" style="82" bestFit="1" customWidth="1"/>
    <col min="8970" max="8970" width="17" style="82" bestFit="1" customWidth="1"/>
    <col min="8971" max="8971" width="8.88671875" style="82"/>
    <col min="8972" max="8972" width="20.33203125" style="82" bestFit="1" customWidth="1"/>
    <col min="8973" max="9214" width="8.88671875" style="82"/>
    <col min="9215" max="9215" width="95.109375" style="82" customWidth="1"/>
    <col min="9216" max="9216" width="1.6640625" style="82" customWidth="1"/>
    <col min="9217" max="9217" width="18.6640625" style="82" customWidth="1"/>
    <col min="9218" max="9218" width="1.6640625" style="82" customWidth="1"/>
    <col min="9219" max="9219" width="18.6640625" style="82" customWidth="1"/>
    <col min="9220" max="9220" width="2.88671875" style="82" customWidth="1"/>
    <col min="9221" max="9221" width="0" style="82" hidden="1" customWidth="1"/>
    <col min="9222" max="9222" width="8.88671875" style="82"/>
    <col min="9223" max="9223" width="15.6640625" style="82" bestFit="1" customWidth="1"/>
    <col min="9224" max="9224" width="17" style="82" bestFit="1" customWidth="1"/>
    <col min="9225" max="9225" width="15.5546875" style="82" bestFit="1" customWidth="1"/>
    <col min="9226" max="9226" width="17" style="82" bestFit="1" customWidth="1"/>
    <col min="9227" max="9227" width="8.88671875" style="82"/>
    <col min="9228" max="9228" width="20.33203125" style="82" bestFit="1" customWidth="1"/>
    <col min="9229" max="9470" width="8.88671875" style="82"/>
    <col min="9471" max="9471" width="95.109375" style="82" customWidth="1"/>
    <col min="9472" max="9472" width="1.6640625" style="82" customWidth="1"/>
    <col min="9473" max="9473" width="18.6640625" style="82" customWidth="1"/>
    <col min="9474" max="9474" width="1.6640625" style="82" customWidth="1"/>
    <col min="9475" max="9475" width="18.6640625" style="82" customWidth="1"/>
    <col min="9476" max="9476" width="2.88671875" style="82" customWidth="1"/>
    <col min="9477" max="9477" width="0" style="82" hidden="1" customWidth="1"/>
    <col min="9478" max="9478" width="8.88671875" style="82"/>
    <col min="9479" max="9479" width="15.6640625" style="82" bestFit="1" customWidth="1"/>
    <col min="9480" max="9480" width="17" style="82" bestFit="1" customWidth="1"/>
    <col min="9481" max="9481" width="15.5546875" style="82" bestFit="1" customWidth="1"/>
    <col min="9482" max="9482" width="17" style="82" bestFit="1" customWidth="1"/>
    <col min="9483" max="9483" width="8.88671875" style="82"/>
    <col min="9484" max="9484" width="20.33203125" style="82" bestFit="1" customWidth="1"/>
    <col min="9485" max="9726" width="8.88671875" style="82"/>
    <col min="9727" max="9727" width="95.109375" style="82" customWidth="1"/>
    <col min="9728" max="9728" width="1.6640625" style="82" customWidth="1"/>
    <col min="9729" max="9729" width="18.6640625" style="82" customWidth="1"/>
    <col min="9730" max="9730" width="1.6640625" style="82" customWidth="1"/>
    <col min="9731" max="9731" width="18.6640625" style="82" customWidth="1"/>
    <col min="9732" max="9732" width="2.88671875" style="82" customWidth="1"/>
    <col min="9733" max="9733" width="0" style="82" hidden="1" customWidth="1"/>
    <col min="9734" max="9734" width="8.88671875" style="82"/>
    <col min="9735" max="9735" width="15.6640625" style="82" bestFit="1" customWidth="1"/>
    <col min="9736" max="9736" width="17" style="82" bestFit="1" customWidth="1"/>
    <col min="9737" max="9737" width="15.5546875" style="82" bestFit="1" customWidth="1"/>
    <col min="9738" max="9738" width="17" style="82" bestFit="1" customWidth="1"/>
    <col min="9739" max="9739" width="8.88671875" style="82"/>
    <col min="9740" max="9740" width="20.33203125" style="82" bestFit="1" customWidth="1"/>
    <col min="9741" max="9982" width="8.88671875" style="82"/>
    <col min="9983" max="9983" width="95.109375" style="82" customWidth="1"/>
    <col min="9984" max="9984" width="1.6640625" style="82" customWidth="1"/>
    <col min="9985" max="9985" width="18.6640625" style="82" customWidth="1"/>
    <col min="9986" max="9986" width="1.6640625" style="82" customWidth="1"/>
    <col min="9987" max="9987" width="18.6640625" style="82" customWidth="1"/>
    <col min="9988" max="9988" width="2.88671875" style="82" customWidth="1"/>
    <col min="9989" max="9989" width="0" style="82" hidden="1" customWidth="1"/>
    <col min="9990" max="9990" width="8.88671875" style="82"/>
    <col min="9991" max="9991" width="15.6640625" style="82" bestFit="1" customWidth="1"/>
    <col min="9992" max="9992" width="17" style="82" bestFit="1" customWidth="1"/>
    <col min="9993" max="9993" width="15.5546875" style="82" bestFit="1" customWidth="1"/>
    <col min="9994" max="9994" width="17" style="82" bestFit="1" customWidth="1"/>
    <col min="9995" max="9995" width="8.88671875" style="82"/>
    <col min="9996" max="9996" width="20.33203125" style="82" bestFit="1" customWidth="1"/>
    <col min="9997" max="10238" width="8.88671875" style="82"/>
    <col min="10239" max="10239" width="95.109375" style="82" customWidth="1"/>
    <col min="10240" max="10240" width="1.6640625" style="82" customWidth="1"/>
    <col min="10241" max="10241" width="18.6640625" style="82" customWidth="1"/>
    <col min="10242" max="10242" width="1.6640625" style="82" customWidth="1"/>
    <col min="10243" max="10243" width="18.6640625" style="82" customWidth="1"/>
    <col min="10244" max="10244" width="2.88671875" style="82" customWidth="1"/>
    <col min="10245" max="10245" width="0" style="82" hidden="1" customWidth="1"/>
    <col min="10246" max="10246" width="8.88671875" style="82"/>
    <col min="10247" max="10247" width="15.6640625" style="82" bestFit="1" customWidth="1"/>
    <col min="10248" max="10248" width="17" style="82" bestFit="1" customWidth="1"/>
    <col min="10249" max="10249" width="15.5546875" style="82" bestFit="1" customWidth="1"/>
    <col min="10250" max="10250" width="17" style="82" bestFit="1" customWidth="1"/>
    <col min="10251" max="10251" width="8.88671875" style="82"/>
    <col min="10252" max="10252" width="20.33203125" style="82" bestFit="1" customWidth="1"/>
    <col min="10253" max="10494" width="8.88671875" style="82"/>
    <col min="10495" max="10495" width="95.109375" style="82" customWidth="1"/>
    <col min="10496" max="10496" width="1.6640625" style="82" customWidth="1"/>
    <col min="10497" max="10497" width="18.6640625" style="82" customWidth="1"/>
    <col min="10498" max="10498" width="1.6640625" style="82" customWidth="1"/>
    <col min="10499" max="10499" width="18.6640625" style="82" customWidth="1"/>
    <col min="10500" max="10500" width="2.88671875" style="82" customWidth="1"/>
    <col min="10501" max="10501" width="0" style="82" hidden="1" customWidth="1"/>
    <col min="10502" max="10502" width="8.88671875" style="82"/>
    <col min="10503" max="10503" width="15.6640625" style="82" bestFit="1" customWidth="1"/>
    <col min="10504" max="10504" width="17" style="82" bestFit="1" customWidth="1"/>
    <col min="10505" max="10505" width="15.5546875" style="82" bestFit="1" customWidth="1"/>
    <col min="10506" max="10506" width="17" style="82" bestFit="1" customWidth="1"/>
    <col min="10507" max="10507" width="8.88671875" style="82"/>
    <col min="10508" max="10508" width="20.33203125" style="82" bestFit="1" customWidth="1"/>
    <col min="10509" max="10750" width="8.88671875" style="82"/>
    <col min="10751" max="10751" width="95.109375" style="82" customWidth="1"/>
    <col min="10752" max="10752" width="1.6640625" style="82" customWidth="1"/>
    <col min="10753" max="10753" width="18.6640625" style="82" customWidth="1"/>
    <col min="10754" max="10754" width="1.6640625" style="82" customWidth="1"/>
    <col min="10755" max="10755" width="18.6640625" style="82" customWidth="1"/>
    <col min="10756" max="10756" width="2.88671875" style="82" customWidth="1"/>
    <col min="10757" max="10757" width="0" style="82" hidden="1" customWidth="1"/>
    <col min="10758" max="10758" width="8.88671875" style="82"/>
    <col min="10759" max="10759" width="15.6640625" style="82" bestFit="1" customWidth="1"/>
    <col min="10760" max="10760" width="17" style="82" bestFit="1" customWidth="1"/>
    <col min="10761" max="10761" width="15.5546875" style="82" bestFit="1" customWidth="1"/>
    <col min="10762" max="10762" width="17" style="82" bestFit="1" customWidth="1"/>
    <col min="10763" max="10763" width="8.88671875" style="82"/>
    <col min="10764" max="10764" width="20.33203125" style="82" bestFit="1" customWidth="1"/>
    <col min="10765" max="11006" width="8.88671875" style="82"/>
    <col min="11007" max="11007" width="95.109375" style="82" customWidth="1"/>
    <col min="11008" max="11008" width="1.6640625" style="82" customWidth="1"/>
    <col min="11009" max="11009" width="18.6640625" style="82" customWidth="1"/>
    <col min="11010" max="11010" width="1.6640625" style="82" customWidth="1"/>
    <col min="11011" max="11011" width="18.6640625" style="82" customWidth="1"/>
    <col min="11012" max="11012" width="2.88671875" style="82" customWidth="1"/>
    <col min="11013" max="11013" width="0" style="82" hidden="1" customWidth="1"/>
    <col min="11014" max="11014" width="8.88671875" style="82"/>
    <col min="11015" max="11015" width="15.6640625" style="82" bestFit="1" customWidth="1"/>
    <col min="11016" max="11016" width="17" style="82" bestFit="1" customWidth="1"/>
    <col min="11017" max="11017" width="15.5546875" style="82" bestFit="1" customWidth="1"/>
    <col min="11018" max="11018" width="17" style="82" bestFit="1" customWidth="1"/>
    <col min="11019" max="11019" width="8.88671875" style="82"/>
    <col min="11020" max="11020" width="20.33203125" style="82" bestFit="1" customWidth="1"/>
    <col min="11021" max="11262" width="8.88671875" style="82"/>
    <col min="11263" max="11263" width="95.109375" style="82" customWidth="1"/>
    <col min="11264" max="11264" width="1.6640625" style="82" customWidth="1"/>
    <col min="11265" max="11265" width="18.6640625" style="82" customWidth="1"/>
    <col min="11266" max="11266" width="1.6640625" style="82" customWidth="1"/>
    <col min="11267" max="11267" width="18.6640625" style="82" customWidth="1"/>
    <col min="11268" max="11268" width="2.88671875" style="82" customWidth="1"/>
    <col min="11269" max="11269" width="0" style="82" hidden="1" customWidth="1"/>
    <col min="11270" max="11270" width="8.88671875" style="82"/>
    <col min="11271" max="11271" width="15.6640625" style="82" bestFit="1" customWidth="1"/>
    <col min="11272" max="11272" width="17" style="82" bestFit="1" customWidth="1"/>
    <col min="11273" max="11273" width="15.5546875" style="82" bestFit="1" customWidth="1"/>
    <col min="11274" max="11274" width="17" style="82" bestFit="1" customWidth="1"/>
    <col min="11275" max="11275" width="8.88671875" style="82"/>
    <col min="11276" max="11276" width="20.33203125" style="82" bestFit="1" customWidth="1"/>
    <col min="11277" max="11518" width="8.88671875" style="82"/>
    <col min="11519" max="11519" width="95.109375" style="82" customWidth="1"/>
    <col min="11520" max="11520" width="1.6640625" style="82" customWidth="1"/>
    <col min="11521" max="11521" width="18.6640625" style="82" customWidth="1"/>
    <col min="11522" max="11522" width="1.6640625" style="82" customWidth="1"/>
    <col min="11523" max="11523" width="18.6640625" style="82" customWidth="1"/>
    <col min="11524" max="11524" width="2.88671875" style="82" customWidth="1"/>
    <col min="11525" max="11525" width="0" style="82" hidden="1" customWidth="1"/>
    <col min="11526" max="11526" width="8.88671875" style="82"/>
    <col min="11527" max="11527" width="15.6640625" style="82" bestFit="1" customWidth="1"/>
    <col min="11528" max="11528" width="17" style="82" bestFit="1" customWidth="1"/>
    <col min="11529" max="11529" width="15.5546875" style="82" bestFit="1" customWidth="1"/>
    <col min="11530" max="11530" width="17" style="82" bestFit="1" customWidth="1"/>
    <col min="11531" max="11531" width="8.88671875" style="82"/>
    <col min="11532" max="11532" width="20.33203125" style="82" bestFit="1" customWidth="1"/>
    <col min="11533" max="11774" width="8.88671875" style="82"/>
    <col min="11775" max="11775" width="95.109375" style="82" customWidth="1"/>
    <col min="11776" max="11776" width="1.6640625" style="82" customWidth="1"/>
    <col min="11777" max="11777" width="18.6640625" style="82" customWidth="1"/>
    <col min="11778" max="11778" width="1.6640625" style="82" customWidth="1"/>
    <col min="11779" max="11779" width="18.6640625" style="82" customWidth="1"/>
    <col min="11780" max="11780" width="2.88671875" style="82" customWidth="1"/>
    <col min="11781" max="11781" width="0" style="82" hidden="1" customWidth="1"/>
    <col min="11782" max="11782" width="8.88671875" style="82"/>
    <col min="11783" max="11783" width="15.6640625" style="82" bestFit="1" customWidth="1"/>
    <col min="11784" max="11784" width="17" style="82" bestFit="1" customWidth="1"/>
    <col min="11785" max="11785" width="15.5546875" style="82" bestFit="1" customWidth="1"/>
    <col min="11786" max="11786" width="17" style="82" bestFit="1" customWidth="1"/>
    <col min="11787" max="11787" width="8.88671875" style="82"/>
    <col min="11788" max="11788" width="20.33203125" style="82" bestFit="1" customWidth="1"/>
    <col min="11789" max="12030" width="8.88671875" style="82"/>
    <col min="12031" max="12031" width="95.109375" style="82" customWidth="1"/>
    <col min="12032" max="12032" width="1.6640625" style="82" customWidth="1"/>
    <col min="12033" max="12033" width="18.6640625" style="82" customWidth="1"/>
    <col min="12034" max="12034" width="1.6640625" style="82" customWidth="1"/>
    <col min="12035" max="12035" width="18.6640625" style="82" customWidth="1"/>
    <col min="12036" max="12036" width="2.88671875" style="82" customWidth="1"/>
    <col min="12037" max="12037" width="0" style="82" hidden="1" customWidth="1"/>
    <col min="12038" max="12038" width="8.88671875" style="82"/>
    <col min="12039" max="12039" width="15.6640625" style="82" bestFit="1" customWidth="1"/>
    <col min="12040" max="12040" width="17" style="82" bestFit="1" customWidth="1"/>
    <col min="12041" max="12041" width="15.5546875" style="82" bestFit="1" customWidth="1"/>
    <col min="12042" max="12042" width="17" style="82" bestFit="1" customWidth="1"/>
    <col min="12043" max="12043" width="8.88671875" style="82"/>
    <col min="12044" max="12044" width="20.33203125" style="82" bestFit="1" customWidth="1"/>
    <col min="12045" max="12286" width="8.88671875" style="82"/>
    <col min="12287" max="12287" width="95.109375" style="82" customWidth="1"/>
    <col min="12288" max="12288" width="1.6640625" style="82" customWidth="1"/>
    <col min="12289" max="12289" width="18.6640625" style="82" customWidth="1"/>
    <col min="12290" max="12290" width="1.6640625" style="82" customWidth="1"/>
    <col min="12291" max="12291" width="18.6640625" style="82" customWidth="1"/>
    <col min="12292" max="12292" width="2.88671875" style="82" customWidth="1"/>
    <col min="12293" max="12293" width="0" style="82" hidden="1" customWidth="1"/>
    <col min="12294" max="12294" width="8.88671875" style="82"/>
    <col min="12295" max="12295" width="15.6640625" style="82" bestFit="1" customWidth="1"/>
    <col min="12296" max="12296" width="17" style="82" bestFit="1" customWidth="1"/>
    <col min="12297" max="12297" width="15.5546875" style="82" bestFit="1" customWidth="1"/>
    <col min="12298" max="12298" width="17" style="82" bestFit="1" customWidth="1"/>
    <col min="12299" max="12299" width="8.88671875" style="82"/>
    <col min="12300" max="12300" width="20.33203125" style="82" bestFit="1" customWidth="1"/>
    <col min="12301" max="12542" width="8.88671875" style="82"/>
    <col min="12543" max="12543" width="95.109375" style="82" customWidth="1"/>
    <col min="12544" max="12544" width="1.6640625" style="82" customWidth="1"/>
    <col min="12545" max="12545" width="18.6640625" style="82" customWidth="1"/>
    <col min="12546" max="12546" width="1.6640625" style="82" customWidth="1"/>
    <col min="12547" max="12547" width="18.6640625" style="82" customWidth="1"/>
    <col min="12548" max="12548" width="2.88671875" style="82" customWidth="1"/>
    <col min="12549" max="12549" width="0" style="82" hidden="1" customWidth="1"/>
    <col min="12550" max="12550" width="8.88671875" style="82"/>
    <col min="12551" max="12551" width="15.6640625" style="82" bestFit="1" customWidth="1"/>
    <col min="12552" max="12552" width="17" style="82" bestFit="1" customWidth="1"/>
    <col min="12553" max="12553" width="15.5546875" style="82" bestFit="1" customWidth="1"/>
    <col min="12554" max="12554" width="17" style="82" bestFit="1" customWidth="1"/>
    <col min="12555" max="12555" width="8.88671875" style="82"/>
    <col min="12556" max="12556" width="20.33203125" style="82" bestFit="1" customWidth="1"/>
    <col min="12557" max="12798" width="8.88671875" style="82"/>
    <col min="12799" max="12799" width="95.109375" style="82" customWidth="1"/>
    <col min="12800" max="12800" width="1.6640625" style="82" customWidth="1"/>
    <col min="12801" max="12801" width="18.6640625" style="82" customWidth="1"/>
    <col min="12802" max="12802" width="1.6640625" style="82" customWidth="1"/>
    <col min="12803" max="12803" width="18.6640625" style="82" customWidth="1"/>
    <col min="12804" max="12804" width="2.88671875" style="82" customWidth="1"/>
    <col min="12805" max="12805" width="0" style="82" hidden="1" customWidth="1"/>
    <col min="12806" max="12806" width="8.88671875" style="82"/>
    <col min="12807" max="12807" width="15.6640625" style="82" bestFit="1" customWidth="1"/>
    <col min="12808" max="12808" width="17" style="82" bestFit="1" customWidth="1"/>
    <col min="12809" max="12809" width="15.5546875" style="82" bestFit="1" customWidth="1"/>
    <col min="12810" max="12810" width="17" style="82" bestFit="1" customWidth="1"/>
    <col min="12811" max="12811" width="8.88671875" style="82"/>
    <col min="12812" max="12812" width="20.33203125" style="82" bestFit="1" customWidth="1"/>
    <col min="12813" max="13054" width="8.88671875" style="82"/>
    <col min="13055" max="13055" width="95.109375" style="82" customWidth="1"/>
    <col min="13056" max="13056" width="1.6640625" style="82" customWidth="1"/>
    <col min="13057" max="13057" width="18.6640625" style="82" customWidth="1"/>
    <col min="13058" max="13058" width="1.6640625" style="82" customWidth="1"/>
    <col min="13059" max="13059" width="18.6640625" style="82" customWidth="1"/>
    <col min="13060" max="13060" width="2.88671875" style="82" customWidth="1"/>
    <col min="13061" max="13061" width="0" style="82" hidden="1" customWidth="1"/>
    <col min="13062" max="13062" width="8.88671875" style="82"/>
    <col min="13063" max="13063" width="15.6640625" style="82" bestFit="1" customWidth="1"/>
    <col min="13064" max="13064" width="17" style="82" bestFit="1" customWidth="1"/>
    <col min="13065" max="13065" width="15.5546875" style="82" bestFit="1" customWidth="1"/>
    <col min="13066" max="13066" width="17" style="82" bestFit="1" customWidth="1"/>
    <col min="13067" max="13067" width="8.88671875" style="82"/>
    <col min="13068" max="13068" width="20.33203125" style="82" bestFit="1" customWidth="1"/>
    <col min="13069" max="13310" width="8.88671875" style="82"/>
    <col min="13311" max="13311" width="95.109375" style="82" customWidth="1"/>
    <col min="13312" max="13312" width="1.6640625" style="82" customWidth="1"/>
    <col min="13313" max="13313" width="18.6640625" style="82" customWidth="1"/>
    <col min="13314" max="13314" width="1.6640625" style="82" customWidth="1"/>
    <col min="13315" max="13315" width="18.6640625" style="82" customWidth="1"/>
    <col min="13316" max="13316" width="2.88671875" style="82" customWidth="1"/>
    <col min="13317" max="13317" width="0" style="82" hidden="1" customWidth="1"/>
    <col min="13318" max="13318" width="8.88671875" style="82"/>
    <col min="13319" max="13319" width="15.6640625" style="82" bestFit="1" customWidth="1"/>
    <col min="13320" max="13320" width="17" style="82" bestFit="1" customWidth="1"/>
    <col min="13321" max="13321" width="15.5546875" style="82" bestFit="1" customWidth="1"/>
    <col min="13322" max="13322" width="17" style="82" bestFit="1" customWidth="1"/>
    <col min="13323" max="13323" width="8.88671875" style="82"/>
    <col min="13324" max="13324" width="20.33203125" style="82" bestFit="1" customWidth="1"/>
    <col min="13325" max="13566" width="8.88671875" style="82"/>
    <col min="13567" max="13567" width="95.109375" style="82" customWidth="1"/>
    <col min="13568" max="13568" width="1.6640625" style="82" customWidth="1"/>
    <col min="13569" max="13569" width="18.6640625" style="82" customWidth="1"/>
    <col min="13570" max="13570" width="1.6640625" style="82" customWidth="1"/>
    <col min="13571" max="13571" width="18.6640625" style="82" customWidth="1"/>
    <col min="13572" max="13572" width="2.88671875" style="82" customWidth="1"/>
    <col min="13573" max="13573" width="0" style="82" hidden="1" customWidth="1"/>
    <col min="13574" max="13574" width="8.88671875" style="82"/>
    <col min="13575" max="13575" width="15.6640625" style="82" bestFit="1" customWidth="1"/>
    <col min="13576" max="13576" width="17" style="82" bestFit="1" customWidth="1"/>
    <col min="13577" max="13577" width="15.5546875" style="82" bestFit="1" customWidth="1"/>
    <col min="13578" max="13578" width="17" style="82" bestFit="1" customWidth="1"/>
    <col min="13579" max="13579" width="8.88671875" style="82"/>
    <col min="13580" max="13580" width="20.33203125" style="82" bestFit="1" customWidth="1"/>
    <col min="13581" max="13822" width="8.88671875" style="82"/>
    <col min="13823" max="13823" width="95.109375" style="82" customWidth="1"/>
    <col min="13824" max="13824" width="1.6640625" style="82" customWidth="1"/>
    <col min="13825" max="13825" width="18.6640625" style="82" customWidth="1"/>
    <col min="13826" max="13826" width="1.6640625" style="82" customWidth="1"/>
    <col min="13827" max="13827" width="18.6640625" style="82" customWidth="1"/>
    <col min="13828" max="13828" width="2.88671875" style="82" customWidth="1"/>
    <col min="13829" max="13829" width="0" style="82" hidden="1" customWidth="1"/>
    <col min="13830" max="13830" width="8.88671875" style="82"/>
    <col min="13831" max="13831" width="15.6640625" style="82" bestFit="1" customWidth="1"/>
    <col min="13832" max="13832" width="17" style="82" bestFit="1" customWidth="1"/>
    <col min="13833" max="13833" width="15.5546875" style="82" bestFit="1" customWidth="1"/>
    <col min="13834" max="13834" width="17" style="82" bestFit="1" customWidth="1"/>
    <col min="13835" max="13835" width="8.88671875" style="82"/>
    <col min="13836" max="13836" width="20.33203125" style="82" bestFit="1" customWidth="1"/>
    <col min="13837" max="14078" width="8.88671875" style="82"/>
    <col min="14079" max="14079" width="95.109375" style="82" customWidth="1"/>
    <col min="14080" max="14080" width="1.6640625" style="82" customWidth="1"/>
    <col min="14081" max="14081" width="18.6640625" style="82" customWidth="1"/>
    <col min="14082" max="14082" width="1.6640625" style="82" customWidth="1"/>
    <col min="14083" max="14083" width="18.6640625" style="82" customWidth="1"/>
    <col min="14084" max="14084" width="2.88671875" style="82" customWidth="1"/>
    <col min="14085" max="14085" width="0" style="82" hidden="1" customWidth="1"/>
    <col min="14086" max="14086" width="8.88671875" style="82"/>
    <col min="14087" max="14087" width="15.6640625" style="82" bestFit="1" customWidth="1"/>
    <col min="14088" max="14088" width="17" style="82" bestFit="1" customWidth="1"/>
    <col min="14089" max="14089" width="15.5546875" style="82" bestFit="1" customWidth="1"/>
    <col min="14090" max="14090" width="17" style="82" bestFit="1" customWidth="1"/>
    <col min="14091" max="14091" width="8.88671875" style="82"/>
    <col min="14092" max="14092" width="20.33203125" style="82" bestFit="1" customWidth="1"/>
    <col min="14093" max="14334" width="8.88671875" style="82"/>
    <col min="14335" max="14335" width="95.109375" style="82" customWidth="1"/>
    <col min="14336" max="14336" width="1.6640625" style="82" customWidth="1"/>
    <col min="14337" max="14337" width="18.6640625" style="82" customWidth="1"/>
    <col min="14338" max="14338" width="1.6640625" style="82" customWidth="1"/>
    <col min="14339" max="14339" width="18.6640625" style="82" customWidth="1"/>
    <col min="14340" max="14340" width="2.88671875" style="82" customWidth="1"/>
    <col min="14341" max="14341" width="0" style="82" hidden="1" customWidth="1"/>
    <col min="14342" max="14342" width="8.88671875" style="82"/>
    <col min="14343" max="14343" width="15.6640625" style="82" bestFit="1" customWidth="1"/>
    <col min="14344" max="14344" width="17" style="82" bestFit="1" customWidth="1"/>
    <col min="14345" max="14345" width="15.5546875" style="82" bestFit="1" customWidth="1"/>
    <col min="14346" max="14346" width="17" style="82" bestFit="1" customWidth="1"/>
    <col min="14347" max="14347" width="8.88671875" style="82"/>
    <col min="14348" max="14348" width="20.33203125" style="82" bestFit="1" customWidth="1"/>
    <col min="14349" max="14590" width="8.88671875" style="82"/>
    <col min="14591" max="14591" width="95.109375" style="82" customWidth="1"/>
    <col min="14592" max="14592" width="1.6640625" style="82" customWidth="1"/>
    <col min="14593" max="14593" width="18.6640625" style="82" customWidth="1"/>
    <col min="14594" max="14594" width="1.6640625" style="82" customWidth="1"/>
    <col min="14595" max="14595" width="18.6640625" style="82" customWidth="1"/>
    <col min="14596" max="14596" width="2.88671875" style="82" customWidth="1"/>
    <col min="14597" max="14597" width="0" style="82" hidden="1" customWidth="1"/>
    <col min="14598" max="14598" width="8.88671875" style="82"/>
    <col min="14599" max="14599" width="15.6640625" style="82" bestFit="1" customWidth="1"/>
    <col min="14600" max="14600" width="17" style="82" bestFit="1" customWidth="1"/>
    <col min="14601" max="14601" width="15.5546875" style="82" bestFit="1" customWidth="1"/>
    <col min="14602" max="14602" width="17" style="82" bestFit="1" customWidth="1"/>
    <col min="14603" max="14603" width="8.88671875" style="82"/>
    <col min="14604" max="14604" width="20.33203125" style="82" bestFit="1" customWidth="1"/>
    <col min="14605" max="14846" width="8.88671875" style="82"/>
    <col min="14847" max="14847" width="95.109375" style="82" customWidth="1"/>
    <col min="14848" max="14848" width="1.6640625" style="82" customWidth="1"/>
    <col min="14849" max="14849" width="18.6640625" style="82" customWidth="1"/>
    <col min="14850" max="14850" width="1.6640625" style="82" customWidth="1"/>
    <col min="14851" max="14851" width="18.6640625" style="82" customWidth="1"/>
    <col min="14852" max="14852" width="2.88671875" style="82" customWidth="1"/>
    <col min="14853" max="14853" width="0" style="82" hidden="1" customWidth="1"/>
    <col min="14854" max="14854" width="8.88671875" style="82"/>
    <col min="14855" max="14855" width="15.6640625" style="82" bestFit="1" customWidth="1"/>
    <col min="14856" max="14856" width="17" style="82" bestFit="1" customWidth="1"/>
    <col min="14857" max="14857" width="15.5546875" style="82" bestFit="1" customWidth="1"/>
    <col min="14858" max="14858" width="17" style="82" bestFit="1" customWidth="1"/>
    <col min="14859" max="14859" width="8.88671875" style="82"/>
    <col min="14860" max="14860" width="20.33203125" style="82" bestFit="1" customWidth="1"/>
    <col min="14861" max="15102" width="8.88671875" style="82"/>
    <col min="15103" max="15103" width="95.109375" style="82" customWidth="1"/>
    <col min="15104" max="15104" width="1.6640625" style="82" customWidth="1"/>
    <col min="15105" max="15105" width="18.6640625" style="82" customWidth="1"/>
    <col min="15106" max="15106" width="1.6640625" style="82" customWidth="1"/>
    <col min="15107" max="15107" width="18.6640625" style="82" customWidth="1"/>
    <col min="15108" max="15108" width="2.88671875" style="82" customWidth="1"/>
    <col min="15109" max="15109" width="0" style="82" hidden="1" customWidth="1"/>
    <col min="15110" max="15110" width="8.88671875" style="82"/>
    <col min="15111" max="15111" width="15.6640625" style="82" bestFit="1" customWidth="1"/>
    <col min="15112" max="15112" width="17" style="82" bestFit="1" customWidth="1"/>
    <col min="15113" max="15113" width="15.5546875" style="82" bestFit="1" customWidth="1"/>
    <col min="15114" max="15114" width="17" style="82" bestFit="1" customWidth="1"/>
    <col min="15115" max="15115" width="8.88671875" style="82"/>
    <col min="15116" max="15116" width="20.33203125" style="82" bestFit="1" customWidth="1"/>
    <col min="15117" max="15358" width="8.88671875" style="82"/>
    <col min="15359" max="15359" width="95.109375" style="82" customWidth="1"/>
    <col min="15360" max="15360" width="1.6640625" style="82" customWidth="1"/>
    <col min="15361" max="15361" width="18.6640625" style="82" customWidth="1"/>
    <col min="15362" max="15362" width="1.6640625" style="82" customWidth="1"/>
    <col min="15363" max="15363" width="18.6640625" style="82" customWidth="1"/>
    <col min="15364" max="15364" width="2.88671875" style="82" customWidth="1"/>
    <col min="15365" max="15365" width="0" style="82" hidden="1" customWidth="1"/>
    <col min="15366" max="15366" width="8.88671875" style="82"/>
    <col min="15367" max="15367" width="15.6640625" style="82" bestFit="1" customWidth="1"/>
    <col min="15368" max="15368" width="17" style="82" bestFit="1" customWidth="1"/>
    <col min="15369" max="15369" width="15.5546875" style="82" bestFit="1" customWidth="1"/>
    <col min="15370" max="15370" width="17" style="82" bestFit="1" customWidth="1"/>
    <col min="15371" max="15371" width="8.88671875" style="82"/>
    <col min="15372" max="15372" width="20.33203125" style="82" bestFit="1" customWidth="1"/>
    <col min="15373" max="15614" width="8.88671875" style="82"/>
    <col min="15615" max="15615" width="95.109375" style="82" customWidth="1"/>
    <col min="15616" max="15616" width="1.6640625" style="82" customWidth="1"/>
    <col min="15617" max="15617" width="18.6640625" style="82" customWidth="1"/>
    <col min="15618" max="15618" width="1.6640625" style="82" customWidth="1"/>
    <col min="15619" max="15619" width="18.6640625" style="82" customWidth="1"/>
    <col min="15620" max="15620" width="2.88671875" style="82" customWidth="1"/>
    <col min="15621" max="15621" width="0" style="82" hidden="1" customWidth="1"/>
    <col min="15622" max="15622" width="8.88671875" style="82"/>
    <col min="15623" max="15623" width="15.6640625" style="82" bestFit="1" customWidth="1"/>
    <col min="15624" max="15624" width="17" style="82" bestFit="1" customWidth="1"/>
    <col min="15625" max="15625" width="15.5546875" style="82" bestFit="1" customWidth="1"/>
    <col min="15626" max="15626" width="17" style="82" bestFit="1" customWidth="1"/>
    <col min="15627" max="15627" width="8.88671875" style="82"/>
    <col min="15628" max="15628" width="20.33203125" style="82" bestFit="1" customWidth="1"/>
    <col min="15629" max="15870" width="8.88671875" style="82"/>
    <col min="15871" max="15871" width="95.109375" style="82" customWidth="1"/>
    <col min="15872" max="15872" width="1.6640625" style="82" customWidth="1"/>
    <col min="15873" max="15873" width="18.6640625" style="82" customWidth="1"/>
    <col min="15874" max="15874" width="1.6640625" style="82" customWidth="1"/>
    <col min="15875" max="15875" width="18.6640625" style="82" customWidth="1"/>
    <col min="15876" max="15876" width="2.88671875" style="82" customWidth="1"/>
    <col min="15877" max="15877" width="0" style="82" hidden="1" customWidth="1"/>
    <col min="15878" max="15878" width="8.88671875" style="82"/>
    <col min="15879" max="15879" width="15.6640625" style="82" bestFit="1" customWidth="1"/>
    <col min="15880" max="15880" width="17" style="82" bestFit="1" customWidth="1"/>
    <col min="15881" max="15881" width="15.5546875" style="82" bestFit="1" customWidth="1"/>
    <col min="15882" max="15882" width="17" style="82" bestFit="1" customWidth="1"/>
    <col min="15883" max="15883" width="8.88671875" style="82"/>
    <col min="15884" max="15884" width="20.33203125" style="82" bestFit="1" customWidth="1"/>
    <col min="15885" max="16126" width="8.88671875" style="82"/>
    <col min="16127" max="16127" width="95.109375" style="82" customWidth="1"/>
    <col min="16128" max="16128" width="1.6640625" style="82" customWidth="1"/>
    <col min="16129" max="16129" width="18.6640625" style="82" customWidth="1"/>
    <col min="16130" max="16130" width="1.6640625" style="82" customWidth="1"/>
    <col min="16131" max="16131" width="18.6640625" style="82" customWidth="1"/>
    <col min="16132" max="16132" width="2.88671875" style="82" customWidth="1"/>
    <col min="16133" max="16133" width="0" style="82" hidden="1" customWidth="1"/>
    <col min="16134" max="16134" width="8.88671875" style="82"/>
    <col min="16135" max="16135" width="15.6640625" style="82" bestFit="1" customWidth="1"/>
    <col min="16136" max="16136" width="17" style="82" bestFit="1" customWidth="1"/>
    <col min="16137" max="16137" width="15.5546875" style="82" bestFit="1" customWidth="1"/>
    <col min="16138" max="16138" width="17" style="82" bestFit="1" customWidth="1"/>
    <col min="16139" max="16139" width="8.88671875" style="82"/>
    <col min="16140" max="16140" width="20.33203125" style="82" bestFit="1" customWidth="1"/>
    <col min="16141" max="16384" width="8.88671875" style="82"/>
  </cols>
  <sheetData>
    <row r="1" spans="1:5" x14ac:dyDescent="0.25">
      <c r="A1" s="81"/>
      <c r="B1" s="81"/>
      <c r="C1" s="81"/>
      <c r="D1" s="81"/>
      <c r="E1" s="81"/>
    </row>
    <row r="2" spans="1:5" x14ac:dyDescent="0.25">
      <c r="A2" s="84"/>
      <c r="B2" s="84"/>
      <c r="C2" s="85"/>
      <c r="D2" s="84"/>
      <c r="E2" s="84"/>
    </row>
    <row r="3" spans="1:5" x14ac:dyDescent="0.25">
      <c r="A3" s="84"/>
      <c r="B3" s="84"/>
      <c r="C3" s="85"/>
      <c r="D3" s="84"/>
      <c r="E3" s="84"/>
    </row>
    <row r="4" spans="1:5" x14ac:dyDescent="0.25">
      <c r="A4" s="84"/>
      <c r="B4" s="84"/>
      <c r="C4" s="85"/>
      <c r="D4" s="84"/>
      <c r="E4" s="84"/>
    </row>
    <row r="5" spans="1:5" x14ac:dyDescent="0.25">
      <c r="A5" s="84"/>
      <c r="B5" s="84"/>
      <c r="C5" s="85"/>
      <c r="D5" s="84"/>
      <c r="E5" s="84"/>
    </row>
    <row r="6" spans="1:5" x14ac:dyDescent="0.25">
      <c r="A6" s="84"/>
      <c r="B6" s="84"/>
      <c r="C6" s="85"/>
      <c r="D6" s="84"/>
      <c r="E6" s="84"/>
    </row>
    <row r="7" spans="1:5" x14ac:dyDescent="0.25">
      <c r="A7" s="81"/>
      <c r="B7" s="81"/>
      <c r="C7" s="81"/>
      <c r="D7" s="81"/>
      <c r="E7" s="81"/>
    </row>
    <row r="8" spans="1:5" x14ac:dyDescent="0.25">
      <c r="A8" s="81" t="s">
        <v>46</v>
      </c>
      <c r="B8" s="81"/>
      <c r="C8" s="81"/>
      <c r="D8" s="81"/>
      <c r="E8" s="81"/>
    </row>
    <row r="9" spans="1:5" x14ac:dyDescent="0.25">
      <c r="A9" s="5" t="s">
        <v>1</v>
      </c>
      <c r="B9" s="5"/>
      <c r="C9" s="5"/>
      <c r="D9" s="5"/>
      <c r="E9" s="5"/>
    </row>
    <row r="11" spans="1:5" ht="34.5" customHeight="1" thickBot="1" x14ac:dyDescent="0.3">
      <c r="C11" s="87" t="s">
        <v>4</v>
      </c>
      <c r="D11" s="88" t="s">
        <v>3</v>
      </c>
      <c r="E11" s="88" t="s">
        <v>4</v>
      </c>
    </row>
    <row r="12" spans="1:5" x14ac:dyDescent="0.25">
      <c r="C12" s="89"/>
    </row>
    <row r="13" spans="1:5" ht="20.100000000000001" customHeight="1" thickBot="1" x14ac:dyDescent="0.3">
      <c r="A13" s="91" t="s">
        <v>47</v>
      </c>
      <c r="C13" s="92">
        <f>C14+C15</f>
        <v>67474295.359999999</v>
      </c>
      <c r="D13" s="93">
        <f>D14+D15</f>
        <v>90342056.890000001</v>
      </c>
      <c r="E13" s="93">
        <f>E14+E15</f>
        <v>67474295.359999999</v>
      </c>
    </row>
    <row r="14" spans="1:5" ht="20.100000000000001" customHeight="1" x14ac:dyDescent="0.25">
      <c r="A14" s="96" t="s">
        <v>48</v>
      </c>
      <c r="C14" s="89">
        <v>36886743.810000002</v>
      </c>
      <c r="D14" s="90">
        <v>62008671.299999997</v>
      </c>
      <c r="E14" s="90">
        <v>36886743.810000002</v>
      </c>
    </row>
    <row r="15" spans="1:5" ht="20.100000000000001" customHeight="1" x14ac:dyDescent="0.25">
      <c r="A15" s="82" t="s">
        <v>49</v>
      </c>
      <c r="C15" s="89">
        <v>30587551.550000001</v>
      </c>
      <c r="D15" s="90">
        <v>28333385.59</v>
      </c>
      <c r="E15" s="90">
        <v>30587551.550000001</v>
      </c>
    </row>
    <row r="16" spans="1:5" ht="20.100000000000001" customHeight="1" thickBot="1" x14ac:dyDescent="0.3">
      <c r="A16" s="91" t="s">
        <v>50</v>
      </c>
      <c r="C16" s="92">
        <f>C17</f>
        <v>-2942943.38</v>
      </c>
      <c r="D16" s="93">
        <f>D17</f>
        <v>-4857020.79</v>
      </c>
      <c r="E16" s="93">
        <f>E17</f>
        <v>-2942943.38</v>
      </c>
    </row>
    <row r="17" spans="1:10" ht="20.100000000000001" customHeight="1" x14ac:dyDescent="0.25">
      <c r="A17" s="82" t="s">
        <v>51</v>
      </c>
      <c r="C17" s="89">
        <v>-2942943.38</v>
      </c>
      <c r="D17" s="90">
        <v>-4857020.79</v>
      </c>
      <c r="E17" s="90">
        <v>-2942943.38</v>
      </c>
    </row>
    <row r="18" spans="1:10" ht="20.100000000000001" customHeight="1" x14ac:dyDescent="0.25">
      <c r="A18" s="98" t="s">
        <v>52</v>
      </c>
      <c r="C18" s="99">
        <f>C13+C17</f>
        <v>64531351.979999997</v>
      </c>
      <c r="D18" s="100">
        <f>D13+D17</f>
        <v>85485036.099999994</v>
      </c>
      <c r="E18" s="100">
        <f>E13+E17</f>
        <v>64531351.979999997</v>
      </c>
    </row>
    <row r="19" spans="1:10" ht="12" customHeight="1" x14ac:dyDescent="0.25">
      <c r="A19" s="86"/>
      <c r="C19" s="101"/>
      <c r="D19" s="102"/>
      <c r="E19" s="102"/>
    </row>
    <row r="20" spans="1:10" ht="20.100000000000001" customHeight="1" thickBot="1" x14ac:dyDescent="0.3">
      <c r="A20" s="91" t="s">
        <v>53</v>
      </c>
      <c r="C20" s="92" t="e">
        <f>C21+C22+C23</f>
        <v>#REF!</v>
      </c>
      <c r="D20" s="93">
        <f>D21+D22+D23</f>
        <v>-73086981.269999996</v>
      </c>
      <c r="E20" s="93">
        <f>E21+E22+E23</f>
        <v>-61791244.43</v>
      </c>
    </row>
    <row r="21" spans="1:10" ht="20.100000000000001" customHeight="1" x14ac:dyDescent="0.25">
      <c r="A21" s="82" t="s">
        <v>54</v>
      </c>
      <c r="C21" s="89">
        <f>-(24316120.18+5307762.6)</f>
        <v>-29623882.780000001</v>
      </c>
      <c r="D21" s="90">
        <v>-32696796.699999999</v>
      </c>
      <c r="E21" s="90">
        <v>-30270706.009999998</v>
      </c>
    </row>
    <row r="22" spans="1:10" ht="20.100000000000001" customHeight="1" x14ac:dyDescent="0.25">
      <c r="A22" s="82" t="s">
        <v>55</v>
      </c>
      <c r="C22" s="89">
        <f>-(91656.17+31650233.55-1379284.23)</f>
        <v>-30362605.490000002</v>
      </c>
      <c r="D22" s="90">
        <v>-38914435.149999999</v>
      </c>
      <c r="E22" s="90">
        <v>-30362605.490000002</v>
      </c>
    </row>
    <row r="23" spans="1:10" ht="20.100000000000001" customHeight="1" x14ac:dyDescent="0.25">
      <c r="A23" s="82" t="s">
        <v>56</v>
      </c>
      <c r="C23" s="103" t="e">
        <f>-1379284.23+'BALANÇO 2020'!#REF!</f>
        <v>#REF!</v>
      </c>
      <c r="D23" s="90">
        <v>-1475749.42</v>
      </c>
      <c r="E23" s="90">
        <v>-1157932.9300000002</v>
      </c>
    </row>
    <row r="24" spans="1:10" ht="7.5" customHeight="1" x14ac:dyDescent="0.25">
      <c r="C24" s="89"/>
    </row>
    <row r="25" spans="1:10" ht="20.100000000000001" customHeight="1" thickBot="1" x14ac:dyDescent="0.3">
      <c r="A25" s="91" t="s">
        <v>57</v>
      </c>
      <c r="C25" s="104" t="e">
        <f>C18+C20</f>
        <v>#REF!</v>
      </c>
      <c r="D25" s="105">
        <f>D18+D20</f>
        <v>12398054.829999998</v>
      </c>
      <c r="E25" s="105">
        <f>E18+E20</f>
        <v>2740107.549999997</v>
      </c>
      <c r="F25" s="83"/>
      <c r="H25" s="83"/>
      <c r="I25" s="83"/>
    </row>
    <row r="26" spans="1:10" ht="6.75" customHeight="1" x14ac:dyDescent="0.25">
      <c r="A26" s="86"/>
      <c r="C26" s="101"/>
      <c r="D26" s="102"/>
      <c r="E26" s="102"/>
      <c r="F26" s="83"/>
      <c r="H26" s="83"/>
      <c r="I26" s="83"/>
    </row>
    <row r="27" spans="1:10" ht="20.100000000000001" customHeight="1" thickBot="1" x14ac:dyDescent="0.3">
      <c r="A27" s="91" t="s">
        <v>58</v>
      </c>
      <c r="C27" s="104">
        <f>SUM(C28:C31)</f>
        <v>-2488138.9599999995</v>
      </c>
      <c r="D27" s="105">
        <f>SUM(D28:D31)</f>
        <v>-3113008.3699999996</v>
      </c>
      <c r="E27" s="105">
        <f>SUM(E28:E31)</f>
        <v>-2422068.7499999995</v>
      </c>
      <c r="F27" s="83"/>
      <c r="H27" s="83"/>
      <c r="I27" s="83"/>
    </row>
    <row r="28" spans="1:10" ht="20.100000000000001" customHeight="1" x14ac:dyDescent="0.25">
      <c r="A28" s="82" t="s">
        <v>59</v>
      </c>
      <c r="C28" s="103">
        <f>-(2109452.82+178324.93)</f>
        <v>-2287777.75</v>
      </c>
      <c r="D28" s="90">
        <v>-2966344.03</v>
      </c>
      <c r="E28" s="90">
        <v>-2287777.75</v>
      </c>
      <c r="F28" s="83"/>
      <c r="H28" s="83"/>
      <c r="I28" s="83"/>
      <c r="J28" s="107"/>
    </row>
    <row r="29" spans="1:10" ht="20.100000000000001" customHeight="1" x14ac:dyDescent="0.25">
      <c r="A29" s="82" t="s">
        <v>60</v>
      </c>
      <c r="C29" s="89">
        <v>-94573.82</v>
      </c>
      <c r="D29" s="90">
        <v>-81551.11</v>
      </c>
      <c r="E29" s="90">
        <v>-94573.82</v>
      </c>
      <c r="I29" s="108"/>
    </row>
    <row r="30" spans="1:10" ht="20.100000000000001" customHeight="1" x14ac:dyDescent="0.25">
      <c r="A30" s="82" t="s">
        <v>61</v>
      </c>
      <c r="C30" s="89">
        <f>-15173.28-91000</f>
        <v>-106173.28</v>
      </c>
      <c r="D30" s="90">
        <v>-65113.229999999996</v>
      </c>
      <c r="E30" s="90">
        <v>-106173.28</v>
      </c>
    </row>
    <row r="31" spans="1:10" ht="20.100000000000001" customHeight="1" x14ac:dyDescent="0.25">
      <c r="A31" s="82" t="s">
        <v>62</v>
      </c>
      <c r="C31" s="89">
        <f>385.89+G48</f>
        <v>385.89</v>
      </c>
      <c r="D31" s="90">
        <v>0</v>
      </c>
      <c r="E31" s="90">
        <v>66456.100000000006</v>
      </c>
    </row>
    <row r="32" spans="1:10" ht="8.25" customHeight="1" x14ac:dyDescent="0.25">
      <c r="C32" s="89"/>
    </row>
    <row r="33" spans="1:7" ht="20.100000000000001" customHeight="1" thickBot="1" x14ac:dyDescent="0.3">
      <c r="A33" s="91" t="s">
        <v>63</v>
      </c>
      <c r="C33" s="104" t="e">
        <f>C25+C27</f>
        <v>#REF!</v>
      </c>
      <c r="D33" s="105">
        <f>D25+D27</f>
        <v>9285046.459999999</v>
      </c>
      <c r="E33" s="105">
        <f>E25+E27</f>
        <v>318038.79999999749</v>
      </c>
    </row>
    <row r="34" spans="1:7" ht="20.100000000000001" customHeight="1" x14ac:dyDescent="0.25">
      <c r="A34" s="82" t="s">
        <v>64</v>
      </c>
      <c r="C34" s="109">
        <v>-74862.23</v>
      </c>
      <c r="D34" s="110">
        <v>-131170.88</v>
      </c>
      <c r="E34" s="110">
        <v>-74862.23</v>
      </c>
    </row>
    <row r="35" spans="1:7" ht="20.100000000000001" customHeight="1" x14ac:dyDescent="0.25">
      <c r="A35" s="82" t="s">
        <v>65</v>
      </c>
      <c r="C35" s="109">
        <v>354917.17</v>
      </c>
      <c r="D35" s="110">
        <v>191740.42</v>
      </c>
      <c r="E35" s="110">
        <v>354917.17</v>
      </c>
    </row>
    <row r="36" spans="1:7" ht="7.5" customHeight="1" x14ac:dyDescent="0.25">
      <c r="C36" s="89"/>
    </row>
    <row r="37" spans="1:7" ht="20.100000000000001" customHeight="1" thickBot="1" x14ac:dyDescent="0.3">
      <c r="A37" s="91" t="s">
        <v>66</v>
      </c>
      <c r="C37" s="104" t="e">
        <f>C25+C27+C34+C35</f>
        <v>#REF!</v>
      </c>
      <c r="D37" s="105">
        <f>D25+D27+D34+D35</f>
        <v>9345615.9999999981</v>
      </c>
      <c r="E37" s="105">
        <f>E25+E27+E34+E35</f>
        <v>598093.73999999743</v>
      </c>
    </row>
    <row r="38" spans="1:7" ht="20.100000000000001" customHeight="1" x14ac:dyDescent="0.25">
      <c r="A38" s="82" t="s">
        <v>67</v>
      </c>
      <c r="C38" s="89">
        <v>-62706.59</v>
      </c>
      <c r="D38" s="90">
        <v>-621765.12</v>
      </c>
      <c r="E38" s="90">
        <v>-26119.15</v>
      </c>
    </row>
    <row r="39" spans="1:7" ht="20.100000000000001" customHeight="1" x14ac:dyDescent="0.25">
      <c r="A39" s="82" t="s">
        <v>68</v>
      </c>
      <c r="C39" s="89">
        <v>-150184.97</v>
      </c>
      <c r="D39" s="90">
        <v>-1703125.36</v>
      </c>
      <c r="E39" s="90">
        <v>-48553.19</v>
      </c>
    </row>
    <row r="40" spans="1:7" ht="6.75" customHeight="1" x14ac:dyDescent="0.25">
      <c r="C40" s="89"/>
    </row>
    <row r="41" spans="1:7" ht="20.100000000000001" customHeight="1" thickBot="1" x14ac:dyDescent="0.3">
      <c r="A41" s="112" t="s">
        <v>69</v>
      </c>
      <c r="C41" s="104" t="e">
        <f>C37+C38+C39</f>
        <v>#REF!</v>
      </c>
      <c r="D41" s="105">
        <f>D37+D38+D39</f>
        <v>7020725.5199999986</v>
      </c>
      <c r="E41" s="105">
        <f>E37+E38+E39</f>
        <v>523421.3999999974</v>
      </c>
    </row>
    <row r="43" spans="1:7" x14ac:dyDescent="0.25">
      <c r="A43" s="114" t="s">
        <v>70</v>
      </c>
      <c r="B43" s="114"/>
      <c r="C43" s="114"/>
      <c r="D43" s="114"/>
      <c r="E43" s="114"/>
    </row>
    <row r="44" spans="1:7" x14ac:dyDescent="0.25">
      <c r="A44" s="115"/>
      <c r="B44" s="115"/>
      <c r="C44" s="116"/>
      <c r="D44" s="110"/>
      <c r="E44" s="110"/>
    </row>
    <row r="45" spans="1:7" x14ac:dyDescent="0.25">
      <c r="A45" s="115"/>
      <c r="B45" s="115"/>
      <c r="C45" s="116"/>
      <c r="D45" s="110"/>
      <c r="E45" s="110"/>
    </row>
    <row r="46" spans="1:7" x14ac:dyDescent="0.25">
      <c r="A46" s="115"/>
      <c r="B46" s="115"/>
      <c r="C46" s="116"/>
      <c r="D46" s="110"/>
      <c r="E46" s="110"/>
    </row>
    <row r="47" spans="1:7" x14ac:dyDescent="0.25">
      <c r="A47" s="115"/>
      <c r="B47" s="115"/>
      <c r="C47" s="116"/>
      <c r="D47" s="110"/>
      <c r="E47" s="110"/>
      <c r="G47" s="60"/>
    </row>
    <row r="48" spans="1:7" x14ac:dyDescent="0.25">
      <c r="A48" s="115"/>
      <c r="B48" s="115"/>
      <c r="C48" s="116"/>
      <c r="D48" s="110"/>
      <c r="E48" s="110"/>
    </row>
    <row r="49" spans="1:8" x14ac:dyDescent="0.25">
      <c r="A49" s="117"/>
      <c r="B49" s="117"/>
      <c r="C49" s="118"/>
      <c r="D49" s="119"/>
      <c r="E49" s="119"/>
    </row>
    <row r="50" spans="1:8" x14ac:dyDescent="0.25">
      <c r="A50" s="84"/>
      <c r="B50" s="84"/>
      <c r="C50" s="85"/>
      <c r="D50" s="119"/>
      <c r="E50" s="119"/>
    </row>
    <row r="51" spans="1:8" x14ac:dyDescent="0.25">
      <c r="A51" s="84"/>
      <c r="B51" s="84"/>
      <c r="C51" s="85"/>
      <c r="D51" s="120"/>
      <c r="E51" s="120"/>
    </row>
    <row r="52" spans="1:8" x14ac:dyDescent="0.25">
      <c r="D52" s="119"/>
      <c r="E52" s="119"/>
    </row>
    <row r="54" spans="1:8" x14ac:dyDescent="0.25">
      <c r="A54" s="117"/>
      <c r="B54" s="117"/>
      <c r="C54" s="118"/>
      <c r="D54" s="102"/>
      <c r="E54" s="102"/>
    </row>
    <row r="55" spans="1:8" x14ac:dyDescent="0.25">
      <c r="A55" s="84"/>
      <c r="B55" s="84"/>
      <c r="C55" s="85"/>
      <c r="D55" s="102"/>
      <c r="E55" s="102"/>
    </row>
    <row r="56" spans="1:8" x14ac:dyDescent="0.25">
      <c r="A56" s="84"/>
      <c r="B56" s="84"/>
      <c r="C56" s="85"/>
      <c r="D56" s="102"/>
      <c r="E56" s="102"/>
    </row>
    <row r="57" spans="1:8" ht="39" customHeight="1" x14ac:dyDescent="0.25"/>
    <row r="58" spans="1:8" s="3" customFormat="1" x14ac:dyDescent="0.25">
      <c r="A58" s="5"/>
      <c r="B58" s="5"/>
      <c r="C58" s="5"/>
      <c r="D58" s="5"/>
      <c r="E58" s="5"/>
      <c r="F58" s="7"/>
      <c r="G58" s="6"/>
      <c r="H58" s="7"/>
    </row>
    <row r="59" spans="1:8" s="3" customFormat="1" x14ac:dyDescent="0.25">
      <c r="A59" s="5"/>
      <c r="B59" s="5"/>
      <c r="C59" s="5"/>
      <c r="D59" s="5"/>
      <c r="E59" s="5"/>
      <c r="F59" s="7"/>
      <c r="G59" s="6"/>
      <c r="H59" s="7"/>
    </row>
    <row r="60" spans="1:8" s="3" customFormat="1" x14ac:dyDescent="0.25">
      <c r="A60" s="5"/>
      <c r="B60" s="5"/>
      <c r="C60" s="5"/>
      <c r="D60" s="5"/>
      <c r="E60" s="5"/>
      <c r="F60" s="7"/>
      <c r="G60" s="6"/>
      <c r="H60" s="7"/>
    </row>
    <row r="62" spans="1:8" x14ac:dyDescent="0.25">
      <c r="A62" s="122"/>
    </row>
  </sheetData>
  <mergeCells count="10">
    <mergeCell ref="A60:E60"/>
    <mergeCell ref="A54:B54"/>
    <mergeCell ref="A58:E58"/>
    <mergeCell ref="A59:E59"/>
    <mergeCell ref="A1:E1"/>
    <mergeCell ref="A7:E7"/>
    <mergeCell ref="A8:E8"/>
    <mergeCell ref="A9:E9"/>
    <mergeCell ref="A43:E43"/>
    <mergeCell ref="A49:B49"/>
  </mergeCells>
  <printOptions horizontalCentered="1"/>
  <pageMargins left="0.27" right="0.74803149606299213" top="0.82" bottom="1.0629921259842521" header="0.51181102362204722" footer="1.1023622047244095"/>
  <pageSetup paperSize="9" scale="6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10C7-883C-4236-94C2-CBFE833677B2}">
  <sheetPr>
    <tabColor rgb="FF92D050"/>
  </sheetPr>
  <dimension ref="A9:E51"/>
  <sheetViews>
    <sheetView showGridLines="0" view="pageBreakPreview" topLeftCell="A30" zoomScale="93" zoomScaleNormal="106" zoomScaleSheetLayoutView="93" workbookViewId="0">
      <selection activeCell="A11" sqref="A11:C11"/>
    </sheetView>
  </sheetViews>
  <sheetFormatPr defaultColWidth="9.109375" defaultRowHeight="13.8" x14ac:dyDescent="0.25"/>
  <cols>
    <col min="1" max="1" width="49.44140625" style="82" customWidth="1"/>
    <col min="2" max="2" width="20.5546875" style="83" bestFit="1" customWidth="1"/>
    <col min="3" max="3" width="30.33203125" style="83" customWidth="1"/>
    <col min="4" max="5" width="13.44140625" style="83" customWidth="1"/>
    <col min="6" max="16384" width="9.109375" style="82"/>
  </cols>
  <sheetData>
    <row r="9" spans="1:3" x14ac:dyDescent="0.25">
      <c r="A9" s="115"/>
    </row>
    <row r="10" spans="1:3" x14ac:dyDescent="0.25">
      <c r="A10" s="161" t="s">
        <v>141</v>
      </c>
      <c r="B10" s="161"/>
      <c r="C10" s="161"/>
    </row>
    <row r="11" spans="1:3" x14ac:dyDescent="0.25">
      <c r="A11" s="143" t="s">
        <v>1</v>
      </c>
      <c r="B11" s="143"/>
      <c r="C11" s="143"/>
    </row>
    <row r="14" spans="1:3" x14ac:dyDescent="0.25">
      <c r="A14" s="145" t="s">
        <v>142</v>
      </c>
      <c r="B14" s="135">
        <v>2020</v>
      </c>
      <c r="C14" s="135">
        <v>2019</v>
      </c>
    </row>
    <row r="15" spans="1:3" x14ac:dyDescent="0.25">
      <c r="A15" s="146"/>
      <c r="B15" s="147"/>
      <c r="C15" s="147"/>
    </row>
    <row r="16" spans="1:3" ht="17.399999999999999" x14ac:dyDescent="0.55000000000000004">
      <c r="A16" s="145" t="s">
        <v>143</v>
      </c>
      <c r="B16" s="148">
        <f>B18+B20</f>
        <v>90342056.890000001</v>
      </c>
      <c r="C16" s="148">
        <f>C18+C20</f>
        <v>67540751.459999993</v>
      </c>
    </row>
    <row r="17" spans="1:3" x14ac:dyDescent="0.25">
      <c r="A17" s="149"/>
      <c r="B17" s="150"/>
      <c r="C17" s="150"/>
    </row>
    <row r="18" spans="1:3" x14ac:dyDescent="0.25">
      <c r="A18" s="149" t="s">
        <v>144</v>
      </c>
      <c r="B18" s="150">
        <f>62008671.3+28333385.59</f>
        <v>90342056.890000001</v>
      </c>
      <c r="C18" s="150">
        <f>36886743.81+30587551.55</f>
        <v>67474295.359999999</v>
      </c>
    </row>
    <row r="19" spans="1:3" x14ac:dyDescent="0.25">
      <c r="A19" s="149"/>
      <c r="B19" s="150"/>
      <c r="C19" s="150"/>
    </row>
    <row r="20" spans="1:3" x14ac:dyDescent="0.25">
      <c r="A20" s="149" t="s">
        <v>145</v>
      </c>
      <c r="B20" s="150">
        <v>0</v>
      </c>
      <c r="C20" s="150">
        <v>66456.100000000006</v>
      </c>
    </row>
    <row r="21" spans="1:3" x14ac:dyDescent="0.25">
      <c r="A21" s="149"/>
      <c r="B21" s="150"/>
      <c r="C21" s="150"/>
    </row>
    <row r="22" spans="1:3" ht="17.399999999999999" x14ac:dyDescent="0.55000000000000004">
      <c r="A22" s="151" t="s">
        <v>146</v>
      </c>
      <c r="B22" s="152">
        <f>B24+B26</f>
        <v>48171935.619999997</v>
      </c>
      <c r="C22" s="152">
        <f>C24+C26</f>
        <v>32562321.960000001</v>
      </c>
    </row>
    <row r="23" spans="1:3" x14ac:dyDescent="0.25">
      <c r="A23" s="149"/>
      <c r="B23" s="150"/>
      <c r="C23" s="150"/>
    </row>
    <row r="24" spans="1:3" x14ac:dyDescent="0.25">
      <c r="A24" s="149" t="s">
        <v>147</v>
      </c>
      <c r="B24" s="150">
        <f>(6414966.64+40390184.57-1475749.42)</f>
        <v>45329401.789999999</v>
      </c>
      <c r="C24" s="150">
        <f>91656.17+30270949.32</f>
        <v>30362605.490000002</v>
      </c>
    </row>
    <row r="25" spans="1:3" x14ac:dyDescent="0.25">
      <c r="A25" s="149"/>
      <c r="B25" s="150"/>
      <c r="C25" s="150"/>
    </row>
    <row r="26" spans="1:3" x14ac:dyDescent="0.25">
      <c r="A26" s="149" t="s">
        <v>148</v>
      </c>
      <c r="B26" s="150">
        <f>(2966344.03+7783.77+57329.46-188923.43)</f>
        <v>2842533.8299999996</v>
      </c>
      <c r="C26" s="150">
        <f>178324.93+1915218.26+15173.28+91000</f>
        <v>2199716.4699999997</v>
      </c>
    </row>
    <row r="27" spans="1:3" x14ac:dyDescent="0.25">
      <c r="A27" s="149"/>
      <c r="B27" s="150"/>
      <c r="C27" s="150"/>
    </row>
    <row r="28" spans="1:3" ht="17.399999999999999" x14ac:dyDescent="0.55000000000000004">
      <c r="A28" s="144" t="s">
        <v>149</v>
      </c>
      <c r="B28" s="152">
        <f>B16-B22</f>
        <v>42170121.270000003</v>
      </c>
      <c r="C28" s="152">
        <f>C16-C22</f>
        <v>34978429.499999993</v>
      </c>
    </row>
    <row r="29" spans="1:3" x14ac:dyDescent="0.25">
      <c r="A29" s="149"/>
      <c r="B29" s="150"/>
      <c r="C29" s="150"/>
    </row>
    <row r="30" spans="1:3" ht="17.399999999999999" x14ac:dyDescent="0.55000000000000004">
      <c r="A30" s="151" t="s">
        <v>150</v>
      </c>
      <c r="B30" s="152">
        <f>B32</f>
        <v>1664672.8499999999</v>
      </c>
      <c r="C30" s="152">
        <f>C32</f>
        <v>1352167.49</v>
      </c>
    </row>
    <row r="31" spans="1:3" x14ac:dyDescent="0.25">
      <c r="A31" s="149"/>
      <c r="B31" s="150"/>
      <c r="C31" s="150"/>
    </row>
    <row r="32" spans="1:3" x14ac:dyDescent="0.25">
      <c r="A32" s="149" t="s">
        <v>151</v>
      </c>
      <c r="B32" s="150">
        <f>1475749.42+188923.43</f>
        <v>1664672.8499999999</v>
      </c>
      <c r="C32" s="150">
        <f>1157932.93+194234.56</f>
        <v>1352167.49</v>
      </c>
    </row>
    <row r="33" spans="1:3" x14ac:dyDescent="0.25">
      <c r="A33" s="153"/>
      <c r="B33" s="154"/>
      <c r="C33" s="154"/>
    </row>
    <row r="34" spans="1:3" ht="17.399999999999999" x14ac:dyDescent="0.55000000000000004">
      <c r="A34" s="145" t="s">
        <v>152</v>
      </c>
      <c r="B34" s="152">
        <f>B28-B30</f>
        <v>40505448.420000002</v>
      </c>
      <c r="C34" s="152">
        <f>C28-C30</f>
        <v>33626262.00999999</v>
      </c>
    </row>
    <row r="35" spans="1:3" x14ac:dyDescent="0.25">
      <c r="A35" s="153"/>
      <c r="B35" s="154"/>
      <c r="C35" s="154"/>
    </row>
    <row r="36" spans="1:3" ht="17.399999999999999" x14ac:dyDescent="0.55000000000000004">
      <c r="A36" s="151" t="s">
        <v>153</v>
      </c>
      <c r="B36" s="152">
        <f>B38</f>
        <v>191740.42</v>
      </c>
      <c r="C36" s="152">
        <f>C38</f>
        <v>354917.17</v>
      </c>
    </row>
    <row r="37" spans="1:3" x14ac:dyDescent="0.25">
      <c r="A37" s="149"/>
      <c r="B37" s="150"/>
      <c r="C37" s="150"/>
    </row>
    <row r="38" spans="1:3" x14ac:dyDescent="0.25">
      <c r="A38" s="149" t="s">
        <v>154</v>
      </c>
      <c r="B38" s="150">
        <v>191740.42</v>
      </c>
      <c r="C38" s="150">
        <v>354917.17</v>
      </c>
    </row>
    <row r="39" spans="1:3" x14ac:dyDescent="0.25">
      <c r="A39" s="149"/>
      <c r="B39" s="150"/>
      <c r="C39" s="150"/>
    </row>
    <row r="40" spans="1:3" ht="17.399999999999999" x14ac:dyDescent="0.55000000000000004">
      <c r="A40" s="151" t="s">
        <v>155</v>
      </c>
      <c r="B40" s="152">
        <f>B34+B36</f>
        <v>40697188.840000004</v>
      </c>
      <c r="C40" s="152">
        <f>C34+C36</f>
        <v>33981179.179999992</v>
      </c>
    </row>
    <row r="41" spans="1:3" x14ac:dyDescent="0.25">
      <c r="A41" s="155"/>
      <c r="B41" s="156"/>
      <c r="C41" s="156"/>
    </row>
    <row r="42" spans="1:3" x14ac:dyDescent="0.25">
      <c r="A42" s="145" t="s">
        <v>156</v>
      </c>
      <c r="B42" s="83">
        <f>B44+B46+B48</f>
        <v>33676463.32</v>
      </c>
      <c r="C42" s="83">
        <f>C44+C46+C48</f>
        <v>33457757.779999997</v>
      </c>
    </row>
    <row r="43" spans="1:3" x14ac:dyDescent="0.25">
      <c r="A43" s="153"/>
      <c r="B43" s="154"/>
      <c r="C43" s="154"/>
    </row>
    <row r="44" spans="1:3" x14ac:dyDescent="0.25">
      <c r="A44" s="157" t="s">
        <v>157</v>
      </c>
      <c r="B44" s="158">
        <f>26281830.06</f>
        <v>26281830.059999999</v>
      </c>
      <c r="C44" s="158">
        <f>5307762.6+24962943.41</f>
        <v>30270706.009999998</v>
      </c>
    </row>
    <row r="45" spans="1:3" x14ac:dyDescent="0.25">
      <c r="A45" s="157"/>
      <c r="B45" s="158"/>
      <c r="C45" s="158"/>
    </row>
    <row r="46" spans="1:3" x14ac:dyDescent="0.25">
      <c r="A46" s="157" t="s">
        <v>158</v>
      </c>
      <c r="B46" s="158">
        <f>4857020.79+81551.11+2324890.48</f>
        <v>7263462.3800000008</v>
      </c>
      <c r="C46" s="158">
        <f>2942943.38+94573.82+74672.34</f>
        <v>3112189.5399999996</v>
      </c>
    </row>
    <row r="47" spans="1:3" x14ac:dyDescent="0.25">
      <c r="A47" s="157"/>
      <c r="B47" s="158"/>
      <c r="C47" s="158"/>
    </row>
    <row r="48" spans="1:3" x14ac:dyDescent="0.25">
      <c r="A48" s="157" t="s">
        <v>159</v>
      </c>
      <c r="B48" s="158">
        <v>131170.88</v>
      </c>
      <c r="C48" s="158">
        <v>74862.23</v>
      </c>
    </row>
    <row r="49" spans="1:3" x14ac:dyDescent="0.25">
      <c r="A49" s="157"/>
      <c r="B49" s="158"/>
      <c r="C49" s="158"/>
    </row>
    <row r="50" spans="1:3" x14ac:dyDescent="0.25">
      <c r="A50" s="145" t="s">
        <v>160</v>
      </c>
      <c r="B50" s="127">
        <f>B40-B42</f>
        <v>7020725.5200000033</v>
      </c>
      <c r="C50" s="127">
        <f>C40-C42</f>
        <v>523421.39999999478</v>
      </c>
    </row>
    <row r="51" spans="1:3" x14ac:dyDescent="0.25">
      <c r="A51" s="159"/>
      <c r="B51" s="160">
        <f>B50-'DRE 2020'!D41</f>
        <v>0</v>
      </c>
      <c r="C51" s="160"/>
    </row>
  </sheetData>
  <mergeCells count="2">
    <mergeCell ref="A10:C10"/>
    <mergeCell ref="A11:C11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BALANÇO 2020</vt:lpstr>
      <vt:lpstr>DMPL 2020</vt:lpstr>
      <vt:lpstr>DFC 2020</vt:lpstr>
      <vt:lpstr>DRA 2020</vt:lpstr>
      <vt:lpstr>DRE 2020</vt:lpstr>
      <vt:lpstr>DVA 2020</vt:lpstr>
      <vt:lpstr>'BALANÇO 2020'!Area_de_impressao</vt:lpstr>
      <vt:lpstr>'DFC 2020'!Area_de_impressao</vt:lpstr>
      <vt:lpstr>'DMPL 2020'!Area_de_impressao</vt:lpstr>
      <vt:lpstr>'DRA 2020'!Area_de_impressao</vt:lpstr>
      <vt:lpstr>'DRE 2020'!Area_de_impressao</vt:lpstr>
      <vt:lpstr>'DVA 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Karinny Melo</dc:creator>
  <cp:lastModifiedBy>Karinny Melo</cp:lastModifiedBy>
  <dcterms:created xsi:type="dcterms:W3CDTF">2025-05-02T15:41:58Z</dcterms:created>
  <dcterms:modified xsi:type="dcterms:W3CDTF">2025-05-02T16:02:32Z</dcterms:modified>
</cp:coreProperties>
</file>