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5\DEMONSTRAÇÕES FINANCEIRAS-TRIMESTRAIS-2025\DEMONSTRAÇÕES FINANCEIRAS TRIMESTRAIS\"/>
    </mc:Choice>
  </mc:AlternateContent>
  <xr:revisionPtr revIDLastSave="0" documentId="13_ncr:1_{3974BC5D-2FFF-48F9-A497-071B79EBC6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º Trim.2025" sheetId="1" r:id="rId1"/>
  </sheets>
  <calcPr calcId="181029"/>
</workbook>
</file>

<file path=xl/calcChain.xml><?xml version="1.0" encoding="utf-8"?>
<calcChain xmlns="http://schemas.openxmlformats.org/spreadsheetml/2006/main">
  <c r="F163" i="1" l="1"/>
  <c r="E163" i="1"/>
  <c r="F150" i="1"/>
  <c r="F148" i="1" s="1"/>
  <c r="E150" i="1"/>
  <c r="E148" i="1" s="1"/>
  <c r="E149" i="1"/>
  <c r="F123" i="1"/>
  <c r="F157" i="1" s="1"/>
  <c r="E123" i="1"/>
  <c r="E157" i="1" s="1"/>
  <c r="H103" i="1"/>
  <c r="H96" i="1"/>
  <c r="G96" i="1"/>
  <c r="F96" i="1"/>
  <c r="H90" i="1"/>
  <c r="G90" i="1"/>
  <c r="F90" i="1"/>
  <c r="H87" i="1"/>
  <c r="G87" i="1"/>
  <c r="F87" i="1"/>
  <c r="H84" i="1"/>
  <c r="G84" i="1"/>
  <c r="F84" i="1"/>
  <c r="F89" i="1" l="1"/>
  <c r="F95" i="1" s="1"/>
  <c r="G89" i="1"/>
  <c r="G95" i="1" s="1"/>
  <c r="G101" i="1" s="1"/>
  <c r="G104" i="1" s="1"/>
  <c r="G108" i="1" s="1"/>
  <c r="H89" i="1"/>
  <c r="H95" i="1" s="1"/>
  <c r="H101" i="1" s="1"/>
  <c r="H104" i="1" s="1"/>
  <c r="H108" i="1" s="1"/>
  <c r="F101" i="1"/>
  <c r="F104" i="1" s="1"/>
  <c r="F108" i="1" s="1"/>
  <c r="G210" i="1" l="1"/>
  <c r="G209" i="1"/>
  <c r="G207" i="1"/>
  <c r="G206" i="1"/>
  <c r="G205" i="1"/>
  <c r="G203" i="1"/>
  <c r="G202" i="1"/>
  <c r="G200" i="1"/>
  <c r="G201" i="1"/>
  <c r="F204" i="1" l="1"/>
  <c r="F208" i="1" s="1"/>
  <c r="E204" i="1"/>
  <c r="D204" i="1"/>
  <c r="D208" i="1" s="1"/>
  <c r="D211" i="1" s="1"/>
  <c r="E96" i="1"/>
  <c r="E90" i="1"/>
  <c r="E87" i="1"/>
  <c r="E84" i="1"/>
  <c r="F53" i="1"/>
  <c r="F50" i="1"/>
  <c r="E50" i="1"/>
  <c r="F47" i="1"/>
  <c r="F42" i="1" s="1"/>
  <c r="E42" i="1"/>
  <c r="F30" i="1"/>
  <c r="E30" i="1"/>
  <c r="F28" i="1"/>
  <c r="E28" i="1"/>
  <c r="F24" i="1"/>
  <c r="E24" i="1"/>
  <c r="F20" i="1"/>
  <c r="E20" i="1"/>
  <c r="F12" i="1"/>
  <c r="E12" i="1"/>
  <c r="E208" i="1" l="1"/>
  <c r="G204" i="1"/>
  <c r="E19" i="1"/>
  <c r="E33" i="1" s="1"/>
  <c r="F211" i="1"/>
  <c r="E89" i="1"/>
  <c r="F19" i="1"/>
  <c r="F33" i="1" s="1"/>
  <c r="F56" i="1"/>
  <c r="E53" i="1" l="1"/>
  <c r="E56" i="1" s="1"/>
  <c r="E95" i="1"/>
  <c r="E101" i="1" s="1"/>
  <c r="E104" i="1" s="1"/>
  <c r="E108" i="1" s="1"/>
  <c r="E211" i="1"/>
  <c r="G211" i="1" s="1"/>
  <c r="G208" i="1"/>
</calcChain>
</file>

<file path=xl/sharedStrings.xml><?xml version="1.0" encoding="utf-8"?>
<sst xmlns="http://schemas.openxmlformats.org/spreadsheetml/2006/main" count="216" uniqueCount="132">
  <si>
    <t>(Valores expressos em reais R$)</t>
  </si>
  <si>
    <t>ATIVO</t>
  </si>
  <si>
    <t>CIRCULANTE</t>
  </si>
  <si>
    <t>CAIXA E EQUIVALENTES DE CAIXA</t>
  </si>
  <si>
    <t>CLIENTES</t>
  </si>
  <si>
    <t>CLIENTES A FATURAR</t>
  </si>
  <si>
    <t>CRÉDITOS TRIBUTÁRIOS</t>
  </si>
  <si>
    <t>CRÉDITOS COM FUNCIONÁRIOS</t>
  </si>
  <si>
    <t>ALMOXARIFADO</t>
  </si>
  <si>
    <t>OUTROS CRÉDITOS</t>
  </si>
  <si>
    <t>NÃO CIRCULANTE</t>
  </si>
  <si>
    <t>REALIZÁVEL A LONGO PRAZO</t>
  </si>
  <si>
    <t>DEPÓSITOS JUDICIAIS</t>
  </si>
  <si>
    <t>TRIBUTOS DIFERIDOS</t>
  </si>
  <si>
    <t>IMOBILIZADO</t>
  </si>
  <si>
    <t>BENS EM OPERAÇÃO</t>
  </si>
  <si>
    <t>(-) DEPRECIAÇÃO ACUMULADA</t>
  </si>
  <si>
    <t>(-) PERDAS POR DESVALORIZAÇÃO</t>
  </si>
  <si>
    <t>INTANGÍVEL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</si>
  <si>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</si>
  <si>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</si>
  <si>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</si>
  <si>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</si>
  <si>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</si>
  <si>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</si>
  <si>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OUTRAS OBRIGAÇÕES</t>
  </si>
  <si>
    <t>PROVISÕES PARA CONTINGÊNCIAS</t>
  </si>
  <si>
    <t>PATRIMÔNIO LÍQUIDO</t>
  </si>
  <si>
    <t>CAPITAL SOCIAL</t>
  </si>
  <si>
    <t xml:space="preserve"> </t>
  </si>
  <si>
    <t>TOTAL DO PASSIVO</t>
  </si>
  <si>
    <t>Presidente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</si>
  <si>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</si>
  <si>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</si>
  <si>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</si>
  <si>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</si>
  <si>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</si>
  <si>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</si>
  <si>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</si>
  <si>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</si>
  <si>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</si>
  <si>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</si>
  <si>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-</t>
  </si>
  <si>
    <t>RESULTADO BRUTO</t>
  </si>
  <si>
    <t>(+/-) RECEITAS (DESPESAS) OPERACIONAIS</t>
  </si>
  <si>
    <t>(-) DESPESAS ADMINISTRATIVAS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</si>
  <si>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</si>
  <si>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</si>
  <si>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</si>
  <si>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</si>
  <si>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</si>
  <si>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</si>
  <si>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</si>
  <si>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</si>
  <si>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(+) IMPOSTOS DIFERIDOS</t>
  </si>
  <si>
    <t>LUCRO/PREJUÍZO LÍQUIDO DO EXERCÍCIO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</si>
  <si>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</si>
  <si>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</si>
  <si>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</si>
  <si>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</si>
  <si>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</si>
  <si>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</si>
  <si>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</si>
  <si>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</si>
  <si>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</si>
  <si>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</si>
  <si>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Clientes a Faturar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</si>
  <si>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</si>
  <si>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</si>
  <si>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</si>
  <si>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</si>
  <si>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</si>
  <si>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</si>
  <si>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</si>
  <si>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</si>
  <si>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Baixa de Imobilizado / Intangível</t>
  </si>
  <si>
    <t>Baixa de Depreciação / Amortização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</si>
  <si>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</si>
  <si>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</si>
  <si>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</si>
  <si>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</si>
  <si>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</si>
  <si>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</si>
  <si>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</si>
  <si>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Outros resultados abrangentes</t>
  </si>
  <si>
    <t>RESULTADOS ABRANGENTES DO EXERCÍCIO</t>
  </si>
  <si>
    <t>DESCRIÇÃO</t>
  </si>
  <si>
    <t>RESERVAS DE LUCROS</t>
  </si>
  <si>
    <t>TOTAL</t>
  </si>
  <si>
    <t>Lucros/Prejuízos do Exercício</t>
  </si>
  <si>
    <t>FORNECEDORES A FATURAR</t>
  </si>
  <si>
    <t>Aumento/(Diminuição) de Fornecedores a Faturar</t>
  </si>
  <si>
    <t>(Aumento)/Diminuição de Despesas do Exercício Seguinte</t>
  </si>
  <si>
    <t>Saldo em 31/12/2023</t>
  </si>
  <si>
    <t>01/01/2024 a
31/12/2024</t>
  </si>
  <si>
    <t>BENS EM COMODATO</t>
  </si>
  <si>
    <t>BENS RECEBIDOS EM COMODATO</t>
  </si>
  <si>
    <t>LICENÇAS DE USO DE SOFTWARE</t>
  </si>
  <si>
    <t>PROVISÕES</t>
  </si>
  <si>
    <t>RESERVA DE LUCROS</t>
  </si>
  <si>
    <t>ICMS S/ ENTRADAS</t>
  </si>
  <si>
    <t>Aumento/(Diminuição) de Provisões para contingências</t>
  </si>
  <si>
    <t>RESULTADO LIQUIDO DO EXERCÍCIO</t>
  </si>
  <si>
    <t>LUCROS / PREJUIZOS DO EXERCICIO</t>
  </si>
  <si>
    <t>Transferência P/ Reservas de Lucros Retidos</t>
  </si>
  <si>
    <t>Outras Mutações do Patrimônio Liquido</t>
  </si>
  <si>
    <t>Saldo em 31/03/2024</t>
  </si>
  <si>
    <t>Incorporação de Reserva de Lucros ao Capital Social</t>
  </si>
  <si>
    <t>Saldo em 31/12/2024</t>
  </si>
  <si>
    <t>Saldo em 31/03/2025</t>
  </si>
  <si>
    <t>Francisco Antonio Martins Barbosa</t>
  </si>
  <si>
    <t>CPF 372.058.543-34</t>
  </si>
  <si>
    <t>Rívea Cristina da Silva Freitas</t>
  </si>
  <si>
    <t>CRC/CE 026274/O-4</t>
  </si>
  <si>
    <t>Contadora</t>
  </si>
  <si>
    <t>CNPJ Nº 03.773.788/0001-67</t>
  </si>
  <si>
    <t>(Valores Expressos em Reais)</t>
  </si>
  <si>
    <t>EMPRESA DE TECNOLOGIA DA INFORMAÇÃO DO CEARÁ-ETICE</t>
  </si>
  <si>
    <t>DRA</t>
  </si>
  <si>
    <t>DMPL</t>
  </si>
  <si>
    <t>BALANCETE DE VERIFICAÇÃO FINDO EM 2º TRIMESTRE 2025</t>
  </si>
  <si>
    <t>BALANÇO PATRIMONIAL</t>
  </si>
  <si>
    <t>30/01/2025 a 30/06/2025</t>
  </si>
  <si>
    <t>DEMONSTRAÇÃO DO RESULTADO DO EXERCÍCIO EM 2ºTRIMESTRE DE 2025</t>
  </si>
  <si>
    <t>01/01/2024 a 30/06/2024</t>
  </si>
  <si>
    <t>01/04/2025 a 30/06/2025</t>
  </si>
  <si>
    <t>01/04/2024 a 30/06/2024</t>
  </si>
  <si>
    <t>DFC</t>
  </si>
  <si>
    <t>01/01/2025 a 30/06/2025</t>
  </si>
  <si>
    <t>(+) Baixa Imobilizado</t>
  </si>
  <si>
    <t>(+/-) Outras Mutações do Patrimônio Líquido</t>
  </si>
  <si>
    <t>Fortaleza, 30 de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</si>
</sst>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\-??_-;_-@_-"/>
  </numFmts>
  <fonts count="21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sz val="10"/>
      <color rgb="FF000000"/>
      <name val="Times New Roman"/>
      <family val="1"/>
    </font>
    <font>
      <b/>
      <u/>
      <sz val="10"/>
      <color rgb="FF000000"/>
      <name val="Liberation Sans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Border="0" applyProtection="0"/>
    <xf numFmtId="0" fontId="5" fillId="0" borderId="0">
      <alignment vertical="top"/>
    </xf>
    <xf numFmtId="0" fontId="10" fillId="0" borderId="0" applyNumberFormat="0" applyBorder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" fontId="1" fillId="0" borderId="0" xfId="1" applyNumberFormat="1" applyFont="1" applyBorder="1" applyProtection="1"/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8" fillId="0" borderId="0" xfId="1" applyNumberFormat="1" applyFont="1" applyBorder="1" applyAlignment="1" applyProtection="1">
      <alignment horizontal="center"/>
    </xf>
    <xf numFmtId="0" fontId="7" fillId="0" borderId="0" xfId="0" applyFont="1"/>
    <xf numFmtId="164" fontId="3" fillId="0" borderId="0" xfId="1" applyFont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2" fillId="0" borderId="5" xfId="3" applyFont="1" applyBorder="1"/>
    <xf numFmtId="49" fontId="11" fillId="0" borderId="5" xfId="1" applyNumberFormat="1" applyFont="1" applyBorder="1" applyAlignment="1" applyProtection="1">
      <alignment horizontal="center" wrapText="1"/>
    </xf>
    <xf numFmtId="0" fontId="12" fillId="0" borderId="0" xfId="3" applyFont="1"/>
    <xf numFmtId="164" fontId="12" fillId="0" borderId="0" xfId="1" applyFont="1" applyProtection="1"/>
    <xf numFmtId="0" fontId="11" fillId="0" borderId="6" xfId="3" applyFont="1" applyBorder="1" applyAlignment="1">
      <alignment vertical="center"/>
    </xf>
    <xf numFmtId="164" fontId="11" fillId="0" borderId="6" xfId="1" applyFont="1" applyBorder="1" applyAlignment="1" applyProtection="1">
      <alignment horizontal="right" vertical="center"/>
    </xf>
    <xf numFmtId="0" fontId="10" fillId="0" borderId="6" xfId="3" applyBorder="1" applyAlignment="1">
      <alignment vertical="center"/>
    </xf>
    <xf numFmtId="164" fontId="6" fillId="0" borderId="6" xfId="1" applyBorder="1" applyAlignment="1" applyProtection="1">
      <alignment horizontal="right" vertical="center"/>
    </xf>
    <xf numFmtId="0" fontId="12" fillId="0" borderId="6" xfId="3" applyFont="1" applyBorder="1"/>
    <xf numFmtId="0" fontId="1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right" vertical="center"/>
    </xf>
    <xf numFmtId="0" fontId="10" fillId="0" borderId="0" xfId="3" applyAlignment="1">
      <alignment vertical="center"/>
    </xf>
    <xf numFmtId="0" fontId="2" fillId="0" borderId="0" xfId="0" applyFont="1" applyAlignment="1">
      <alignment vertical="center"/>
    </xf>
    <xf numFmtId="0" fontId="10" fillId="0" borderId="5" xfId="3" applyBorder="1"/>
    <xf numFmtId="0" fontId="10" fillId="0" borderId="0" xfId="3"/>
    <xf numFmtId="164" fontId="11" fillId="0" borderId="0" xfId="1" applyFont="1" applyAlignment="1" applyProtection="1">
      <alignment horizontal="center"/>
    </xf>
    <xf numFmtId="0" fontId="11" fillId="0" borderId="6" xfId="3" applyFont="1" applyBorder="1"/>
    <xf numFmtId="4" fontId="11" fillId="0" borderId="6" xfId="3" applyNumberFormat="1" applyFont="1" applyBorder="1" applyAlignment="1">
      <alignment horizontal="right" vertical="center"/>
    </xf>
    <xf numFmtId="4" fontId="10" fillId="0" borderId="0" xfId="3" applyNumberFormat="1" applyAlignment="1">
      <alignment horizontal="right" vertical="center"/>
    </xf>
    <xf numFmtId="0" fontId="10" fillId="0" borderId="6" xfId="3" applyBorder="1"/>
    <xf numFmtId="164" fontId="6" fillId="0" borderId="0" xfId="1" applyAlignment="1" applyProtection="1">
      <alignment horizontal="right" vertical="center"/>
    </xf>
    <xf numFmtId="0" fontId="11" fillId="0" borderId="0" xfId="3" applyFont="1"/>
    <xf numFmtId="0" fontId="10" fillId="0" borderId="0" xfId="3" applyAlignment="1">
      <alignment horizontal="right" vertical="center"/>
    </xf>
    <xf numFmtId="164" fontId="6" fillId="0" borderId="0" xfId="1" applyProtection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6" fillId="0" borderId="0" xfId="1" applyBorder="1" applyProtection="1"/>
    <xf numFmtId="0" fontId="11" fillId="0" borderId="0" xfId="3" applyFont="1" applyBorder="1" applyAlignment="1">
      <alignment horizontal="center" vertical="center" wrapText="1"/>
    </xf>
    <xf numFmtId="164" fontId="11" fillId="0" borderId="0" xfId="1" applyFont="1" applyBorder="1" applyAlignment="1" applyProtection="1">
      <alignment horizontal="center" vertical="center" wrapText="1"/>
    </xf>
    <xf numFmtId="164" fontId="6" fillId="0" borderId="0" xfId="1" applyBorder="1" applyAlignment="1" applyProtection="1">
      <alignment horizontal="center" vertical="center" wrapText="1"/>
    </xf>
    <xf numFmtId="164" fontId="11" fillId="0" borderId="1" xfId="1" applyFont="1" applyBorder="1" applyAlignment="1" applyProtection="1">
      <alignment horizontal="center" vertical="center" wrapText="1"/>
    </xf>
    <xf numFmtId="164" fontId="6" fillId="0" borderId="1" xfId="1" applyBorder="1" applyAlignment="1" applyProtection="1">
      <alignment horizontal="center" vertical="center" wrapText="1"/>
    </xf>
    <xf numFmtId="164" fontId="1" fillId="0" borderId="0" xfId="1" applyFont="1" applyBorder="1" applyAlignment="1" applyProtection="1">
      <alignment horizontal="center"/>
    </xf>
    <xf numFmtId="0" fontId="8" fillId="0" borderId="0" xfId="0" applyFont="1"/>
    <xf numFmtId="4" fontId="2" fillId="0" borderId="0" xfId="1" applyNumberFormat="1" applyFont="1" applyBorder="1" applyProtection="1"/>
    <xf numFmtId="4" fontId="1" fillId="0" borderId="0" xfId="1" applyNumberFormat="1" applyFont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13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164" fontId="6" fillId="0" borderId="2" xfId="1" applyBorder="1" applyAlignment="1" applyProtection="1">
      <alignment horizontal="center" vertical="center" wrapText="1"/>
    </xf>
    <xf numFmtId="164" fontId="1" fillId="0" borderId="1" xfId="1" applyFont="1" applyBorder="1" applyProtection="1"/>
    <xf numFmtId="164" fontId="8" fillId="0" borderId="3" xfId="1" applyFont="1" applyBorder="1" applyAlignment="1" applyProtection="1">
      <alignment horizontal="center"/>
    </xf>
    <xf numFmtId="164" fontId="8" fillId="0" borderId="4" xfId="1" applyFont="1" applyBorder="1" applyAlignment="1" applyProtection="1">
      <alignment horizontal="center"/>
    </xf>
    <xf numFmtId="0" fontId="9" fillId="0" borderId="0" xfId="0" applyFont="1" applyAlignment="1">
      <alignment horizontal="right" vertical="center"/>
    </xf>
    <xf numFmtId="164" fontId="8" fillId="0" borderId="1" xfId="1" applyFont="1" applyBorder="1" applyProtection="1"/>
    <xf numFmtId="0" fontId="8" fillId="0" borderId="0" xfId="0" applyFont="1" applyAlignment="1">
      <alignment horizontal="center"/>
    </xf>
    <xf numFmtId="0" fontId="11" fillId="0" borderId="1" xfId="3" applyFont="1" applyBorder="1" applyAlignment="1">
      <alignment horizontal="left" vertical="center" wrapText="1"/>
    </xf>
    <xf numFmtId="0" fontId="10" fillId="0" borderId="1" xfId="3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2" fillId="0" borderId="0" xfId="1" applyFont="1" applyBorder="1" applyAlignment="1" applyProtection="1">
      <alignment horizontal="center" vertical="center"/>
    </xf>
    <xf numFmtId="164" fontId="2" fillId="0" borderId="0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49" fontId="11" fillId="0" borderId="5" xfId="1" applyNumberFormat="1" applyFont="1" applyBorder="1" applyAlignment="1" applyProtection="1">
      <alignment horizontal="center" wrapText="1"/>
    </xf>
    <xf numFmtId="49" fontId="11" fillId="0" borderId="5" xfId="1" applyNumberFormat="1" applyFont="1" applyBorder="1" applyAlignment="1" applyProtection="1">
      <alignment wrapText="1"/>
    </xf>
    <xf numFmtId="0" fontId="12" fillId="0" borderId="0" xfId="3" applyFont="1" applyBorder="1"/>
    <xf numFmtId="49" fontId="11" fillId="0" borderId="0" xfId="1" applyNumberFormat="1" applyFont="1" applyBorder="1" applyAlignment="1" applyProtection="1">
      <alignment horizontal="center" wrapText="1"/>
    </xf>
    <xf numFmtId="49" fontId="11" fillId="0" borderId="0" xfId="1" applyNumberFormat="1" applyFont="1" applyBorder="1" applyAlignment="1" applyProtection="1">
      <alignment horizontal="center" wrapText="1"/>
    </xf>
    <xf numFmtId="49" fontId="14" fillId="0" borderId="9" xfId="1" applyNumberFormat="1" applyFont="1" applyBorder="1" applyAlignment="1">
      <alignment horizontal="center" wrapText="1"/>
    </xf>
    <xf numFmtId="164" fontId="14" fillId="0" borderId="0" xfId="1" applyFont="1" applyAlignment="1">
      <alignment horizontal="center"/>
    </xf>
    <xf numFmtId="4" fontId="15" fillId="0" borderId="9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/>
    <xf numFmtId="164" fontId="16" fillId="0" borderId="0" xfId="1" applyFont="1" applyAlignment="1">
      <alignment horizontal="right" vertical="center"/>
    </xf>
    <xf numFmtId="0" fontId="14" fillId="0" borderId="0" xfId="0" applyFont="1" applyAlignment="1">
      <alignment horizontal="center"/>
    </xf>
    <xf numFmtId="164" fontId="0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0" xfId="0" applyFont="1" applyBorder="1"/>
    <xf numFmtId="164" fontId="0" fillId="0" borderId="10" xfId="1" applyFont="1" applyBorder="1"/>
    <xf numFmtId="164" fontId="18" fillId="0" borderId="0" xfId="1" applyFont="1"/>
    <xf numFmtId="0" fontId="19" fillId="0" borderId="0" xfId="0" applyFont="1" applyAlignment="1">
      <alignment vertical="center"/>
    </xf>
    <xf numFmtId="0" fontId="14" fillId="0" borderId="9" xfId="0" applyFont="1" applyBorder="1"/>
    <xf numFmtId="164" fontId="0" fillId="0" borderId="9" xfId="1" applyFont="1" applyBorder="1"/>
    <xf numFmtId="164" fontId="0" fillId="0" borderId="0" xfId="1" applyFont="1" applyBorder="1"/>
    <xf numFmtId="0" fontId="11" fillId="0" borderId="0" xfId="3" applyFont="1" applyBorder="1"/>
    <xf numFmtId="0" fontId="10" fillId="0" borderId="0" xfId="3" applyBorder="1"/>
    <xf numFmtId="0" fontId="14" fillId="0" borderId="0" xfId="0" applyFont="1" applyBorder="1"/>
    <xf numFmtId="0" fontId="0" fillId="0" borderId="0" xfId="0" applyBorder="1"/>
    <xf numFmtId="49" fontId="14" fillId="0" borderId="0" xfId="1" applyNumberFormat="1" applyFont="1" applyBorder="1" applyAlignment="1">
      <alignment horizontal="center" wrapText="1"/>
    </xf>
    <xf numFmtId="0" fontId="0" fillId="0" borderId="9" xfId="0" applyBorder="1"/>
    <xf numFmtId="164" fontId="20" fillId="0" borderId="9" xfId="1" applyFont="1" applyBorder="1"/>
    <xf numFmtId="0" fontId="15" fillId="0" borderId="9" xfId="0" applyFont="1" applyBorder="1" applyAlignment="1">
      <alignment vertical="center"/>
    </xf>
    <xf numFmtId="0" fontId="17" fillId="0" borderId="9" xfId="0" applyFont="1" applyBorder="1"/>
    <xf numFmtId="0" fontId="19" fillId="0" borderId="9" xfId="0" applyFont="1" applyBorder="1" applyAlignment="1">
      <alignment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</cellXfs>
  <cellStyles count="4">
    <cellStyle name="Default" xfId="3" xr:uid="{9FFB2502-2CB7-48E2-80F4-4E2FF06DB81D}"/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466725</xdr:colOff>
      <xdr:row>3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C1DBD-CDBF-335B-7C18-B2D1207E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19050</xdr:rowOff>
    </xdr:from>
    <xdr:to>
      <xdr:col>4</xdr:col>
      <xdr:colOff>466725</xdr:colOff>
      <xdr:row>38</xdr:row>
      <xdr:rowOff>133349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C17F49-5466-84EB-D88D-D5D00504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6677025"/>
          <a:ext cx="6029325" cy="83819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D1849F-9BB8-03D5-DC7B-DE56816E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59D313-E6C5-A880-06DD-D3CC4593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466725</xdr:colOff>
      <xdr:row>117</xdr:row>
      <xdr:rowOff>161925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3C189C8-5E82-4635-AAA5-0E5F6020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2243137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4</xdr:col>
      <xdr:colOff>466725</xdr:colOff>
      <xdr:row>174</xdr:row>
      <xdr:rowOff>123825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88FB94E-112D-4A84-B568-359D7185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3680400"/>
          <a:ext cx="6029325" cy="6953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4</xdr:col>
      <xdr:colOff>466725</xdr:colOff>
      <xdr:row>192</xdr:row>
      <xdr:rowOff>152400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B1AD5FC-8FEA-4D86-85A2-A8C818B2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7271325"/>
          <a:ext cx="6029325" cy="6953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308"/>
  <sheetViews>
    <sheetView showGridLines="0" tabSelected="1" topLeftCell="A211" workbookViewId="0">
      <selection activeCell="B224" sqref="B224"/>
    </sheetView>
  </sheetViews>
  <sheetFormatPr defaultColWidth="9" defaultRowHeight="14.25"/>
  <cols>
    <col min="1" max="1" width="9" style="1"/>
    <col min="2" max="2" width="50" style="1" customWidth="1"/>
    <col min="3" max="3" width="16.7109375" style="1" bestFit="1" customWidth="1"/>
    <col min="4" max="4" width="16.7109375" style="2" bestFit="1" customWidth="1"/>
    <col min="5" max="5" width="20.5703125" style="3" customWidth="1"/>
    <col min="6" max="6" width="18.7109375" style="3" customWidth="1"/>
    <col min="7" max="7" width="15.28515625" style="3" bestFit="1" customWidth="1"/>
    <col min="8" max="8" width="13.5703125" style="1" bestFit="1" customWidth="1"/>
    <col min="9" max="9" width="9" style="1"/>
    <col min="10" max="10" width="13.28515625" style="1" customWidth="1"/>
    <col min="11" max="11" width="15.28515625" style="1" customWidth="1"/>
    <col min="12" max="16384" width="9" style="1"/>
  </cols>
  <sheetData>
    <row r="5" spans="2:10">
      <c r="B5" s="80" t="s">
        <v>117</v>
      </c>
      <c r="C5" s="80"/>
      <c r="D5" s="80"/>
      <c r="E5" s="80"/>
      <c r="F5" s="80"/>
    </row>
    <row r="6" spans="2:10">
      <c r="B6" s="80" t="s">
        <v>115</v>
      </c>
      <c r="C6" s="80"/>
      <c r="D6" s="80"/>
      <c r="E6" s="80"/>
      <c r="F6" s="80"/>
    </row>
    <row r="7" spans="2:10">
      <c r="C7" s="4" t="s">
        <v>120</v>
      </c>
      <c r="D7" s="1"/>
      <c r="E7" s="4"/>
    </row>
    <row r="8" spans="2:10">
      <c r="C8" s="4" t="s">
        <v>0</v>
      </c>
      <c r="F8" s="20"/>
    </row>
    <row r="9" spans="2:10">
      <c r="B9" s="80" t="s">
        <v>121</v>
      </c>
      <c r="C9" s="80"/>
      <c r="D9" s="80"/>
      <c r="E9" s="80"/>
      <c r="F9" s="80"/>
    </row>
    <row r="10" spans="2:10" ht="26.25" customHeight="1">
      <c r="B10" s="88" t="s">
        <v>1</v>
      </c>
      <c r="C10" s="91"/>
      <c r="D10" s="91"/>
      <c r="E10" s="93" t="s">
        <v>122</v>
      </c>
      <c r="F10" s="89" t="s">
        <v>94</v>
      </c>
    </row>
    <row r="11" spans="2:10">
      <c r="B11" s="87"/>
      <c r="E11" s="89"/>
      <c r="F11" s="89"/>
    </row>
    <row r="12" spans="2:10" ht="15" thickBot="1">
      <c r="B12" s="33" t="s">
        <v>2</v>
      </c>
      <c r="C12" s="31"/>
      <c r="D12" s="33"/>
      <c r="E12" s="34">
        <f>SUM(E13:E18)</f>
        <v>146222084.19000003</v>
      </c>
      <c r="F12" s="34">
        <f>SUM(F13:F18)</f>
        <v>72293698.450000018</v>
      </c>
    </row>
    <row r="13" spans="2:10" ht="15.75" thickBot="1">
      <c r="B13" s="35" t="s">
        <v>3</v>
      </c>
      <c r="C13" s="31"/>
      <c r="D13" s="33"/>
      <c r="E13" s="36">
        <v>51972387.960000001</v>
      </c>
      <c r="F13" s="36">
        <v>36410405.280000001</v>
      </c>
    </row>
    <row r="14" spans="2:10" ht="15.75" thickBot="1">
      <c r="B14" s="35" t="s">
        <v>4</v>
      </c>
      <c r="C14" s="31"/>
      <c r="D14" s="33"/>
      <c r="E14" s="36">
        <v>4696824.83</v>
      </c>
      <c r="F14" s="36">
        <v>373112.78</v>
      </c>
      <c r="J14" s="1" t="s">
        <v>29</v>
      </c>
    </row>
    <row r="15" spans="2:10" ht="15.75" thickBot="1">
      <c r="B15" s="35" t="s">
        <v>5</v>
      </c>
      <c r="C15" s="31"/>
      <c r="D15" s="33"/>
      <c r="E15" s="36">
        <v>65435029.530000001</v>
      </c>
      <c r="F15" s="36">
        <v>23104364.010000002</v>
      </c>
    </row>
    <row r="16" spans="2:10" ht="15.75" thickBot="1">
      <c r="B16" s="35" t="s">
        <v>6</v>
      </c>
      <c r="C16" s="31"/>
      <c r="D16" s="33"/>
      <c r="E16" s="36">
        <v>22340210.149999999</v>
      </c>
      <c r="F16" s="36">
        <v>12108636.369999999</v>
      </c>
    </row>
    <row r="17" spans="2:6" ht="15.75" thickBot="1">
      <c r="B17" s="35" t="s">
        <v>7</v>
      </c>
      <c r="C17" s="31"/>
      <c r="D17" s="33"/>
      <c r="E17" s="36">
        <v>1710680.36</v>
      </c>
      <c r="F17" s="36">
        <v>241038.48</v>
      </c>
    </row>
    <row r="18" spans="2:6" ht="15.75" thickBot="1">
      <c r="B18" s="35" t="s">
        <v>8</v>
      </c>
      <c r="C18" s="31"/>
      <c r="D18" s="33"/>
      <c r="E18" s="36">
        <v>66951.360000000001</v>
      </c>
      <c r="F18" s="36">
        <v>56141.53</v>
      </c>
    </row>
    <row r="19" spans="2:6" ht="15" thickBot="1">
      <c r="B19" s="33" t="s">
        <v>10</v>
      </c>
      <c r="C19" s="31"/>
      <c r="D19" s="33"/>
      <c r="E19" s="34">
        <f>E20+E24+E28+E30</f>
        <v>54844739.100000001</v>
      </c>
      <c r="F19" s="34">
        <f>F20+F24+F28+F30</f>
        <v>55527991.640000001</v>
      </c>
    </row>
    <row r="20" spans="2:6" ht="15" thickBot="1">
      <c r="B20" s="33" t="s">
        <v>11</v>
      </c>
      <c r="C20" s="31"/>
      <c r="D20" s="35"/>
      <c r="E20" s="34">
        <f>SUM(E21:E22)</f>
        <v>33497.590000000004</v>
      </c>
      <c r="F20" s="34">
        <f>SUM(F21:F22)</f>
        <v>33497.590000000004</v>
      </c>
    </row>
    <row r="21" spans="2:6" ht="15.75" thickBot="1">
      <c r="B21" s="35" t="s">
        <v>9</v>
      </c>
      <c r="C21" s="31"/>
      <c r="D21" s="33"/>
      <c r="E21" s="36">
        <v>20110.97</v>
      </c>
      <c r="F21" s="36">
        <v>20110.97</v>
      </c>
    </row>
    <row r="22" spans="2:6" ht="15.75" thickBot="1">
      <c r="B22" s="35" t="s">
        <v>12</v>
      </c>
      <c r="C22" s="31"/>
      <c r="D22" s="33"/>
      <c r="E22" s="36">
        <v>13386.62</v>
      </c>
      <c r="F22" s="36">
        <v>13386.62</v>
      </c>
    </row>
    <row r="23" spans="2:6" ht="15.75" thickBot="1">
      <c r="B23" s="35" t="s">
        <v>13</v>
      </c>
      <c r="C23" s="31"/>
      <c r="D23" s="37"/>
      <c r="E23" s="36"/>
      <c r="F23" s="36"/>
    </row>
    <row r="24" spans="2:6" ht="15" thickBot="1">
      <c r="B24" s="33" t="s">
        <v>14</v>
      </c>
      <c r="C24" s="31"/>
      <c r="D24" s="33"/>
      <c r="E24" s="34">
        <f>SUM(E25:E27)</f>
        <v>3137614.2100000009</v>
      </c>
      <c r="F24" s="34">
        <f>SUM(F25:F27)</f>
        <v>3570866.7300000004</v>
      </c>
    </row>
    <row r="25" spans="2:6" ht="15.75" thickBot="1">
      <c r="B25" s="35" t="s">
        <v>15</v>
      </c>
      <c r="C25" s="31"/>
      <c r="D25" s="37"/>
      <c r="E25" s="36">
        <v>12892418.57</v>
      </c>
      <c r="F25" s="36">
        <v>12546869.560000001</v>
      </c>
    </row>
    <row r="26" spans="2:6" ht="15.75" thickBot="1">
      <c r="B26" s="35" t="s">
        <v>16</v>
      </c>
      <c r="C26" s="31"/>
      <c r="D26" s="37"/>
      <c r="E26" s="36">
        <v>-9754804.3599999994</v>
      </c>
      <c r="F26" s="36">
        <v>-8976002.8300000001</v>
      </c>
    </row>
    <row r="27" spans="2:6" ht="15.75" thickBot="1">
      <c r="B27" s="35" t="s">
        <v>17</v>
      </c>
      <c r="C27" s="31"/>
      <c r="D27" s="37"/>
      <c r="E27" s="36">
        <v>0</v>
      </c>
      <c r="F27" s="36">
        <v>0</v>
      </c>
    </row>
    <row r="28" spans="2:6" ht="15" thickBot="1">
      <c r="B28" s="33" t="s">
        <v>95</v>
      </c>
      <c r="C28" s="31"/>
      <c r="D28" s="33"/>
      <c r="E28" s="34">
        <f>SUM(E29)</f>
        <v>51423627.32</v>
      </c>
      <c r="F28" s="34">
        <f>SUM(F29)</f>
        <v>51423627.32</v>
      </c>
    </row>
    <row r="29" spans="2:6" ht="15.75" thickBot="1">
      <c r="B29" s="35" t="s">
        <v>96</v>
      </c>
      <c r="C29" s="31"/>
      <c r="D29" s="35"/>
      <c r="E29" s="36">
        <v>51423627.32</v>
      </c>
      <c r="F29" s="36">
        <v>51423627.32</v>
      </c>
    </row>
    <row r="30" spans="2:6" ht="15" thickBot="1">
      <c r="B30" s="33" t="s">
        <v>18</v>
      </c>
      <c r="C30" s="31"/>
      <c r="D30" s="33"/>
      <c r="E30" s="34">
        <f>SUM(E31:E32)</f>
        <v>249999.97999999998</v>
      </c>
      <c r="F30" s="34">
        <f>SUM(F31:F32)</f>
        <v>500000</v>
      </c>
    </row>
    <row r="31" spans="2:6" ht="15.75" thickBot="1">
      <c r="B31" s="35" t="s">
        <v>97</v>
      </c>
      <c r="C31" s="31"/>
      <c r="D31" s="35"/>
      <c r="E31" s="36">
        <v>1500000</v>
      </c>
      <c r="F31" s="36">
        <v>1500000</v>
      </c>
    </row>
    <row r="32" spans="2:6" ht="15.75" thickBot="1">
      <c r="B32" s="35" t="s">
        <v>19</v>
      </c>
      <c r="C32" s="31"/>
      <c r="D32" s="35"/>
      <c r="E32" s="36">
        <v>-1250000.02</v>
      </c>
      <c r="F32" s="36">
        <v>-1000000</v>
      </c>
    </row>
    <row r="33" spans="2:10" ht="15" thickBot="1">
      <c r="B33" s="38" t="s">
        <v>20</v>
      </c>
      <c r="C33" s="31"/>
      <c r="D33" s="35"/>
      <c r="E33" s="34">
        <f>SUM(E12+E19)</f>
        <v>201066823.29000002</v>
      </c>
      <c r="F33" s="34">
        <f>SUM(F12+F19)</f>
        <v>127821690.09000002</v>
      </c>
    </row>
    <row r="35" spans="2:10">
      <c r="B35" s="26"/>
      <c r="D35" s="5"/>
      <c r="E35" s="22"/>
      <c r="F35" s="22"/>
      <c r="I35" s="21" t="s">
        <v>29</v>
      </c>
    </row>
    <row r="36" spans="2:10">
      <c r="D36" s="27"/>
      <c r="E36" s="17"/>
      <c r="F36" s="17"/>
    </row>
    <row r="37" spans="2:10">
      <c r="B37" s="25"/>
      <c r="D37" s="27"/>
      <c r="E37" s="17"/>
      <c r="F37" s="17"/>
    </row>
    <row r="38" spans="2:10">
      <c r="B38" s="26"/>
    </row>
    <row r="39" spans="2:10">
      <c r="B39" s="26"/>
    </row>
    <row r="40" spans="2:10" ht="26.25">
      <c r="B40" s="28" t="s">
        <v>21</v>
      </c>
      <c r="C40" s="29"/>
      <c r="D40" s="29"/>
      <c r="E40" s="92" t="s">
        <v>122</v>
      </c>
      <c r="F40" s="30" t="s">
        <v>94</v>
      </c>
    </row>
    <row r="41" spans="2:10">
      <c r="C41" s="31"/>
      <c r="D41" s="31"/>
      <c r="E41" s="90"/>
      <c r="F41" s="32"/>
    </row>
    <row r="42" spans="2:10" ht="15" thickBot="1">
      <c r="B42" s="33" t="s">
        <v>2</v>
      </c>
      <c r="C42" s="31"/>
      <c r="D42" s="33"/>
      <c r="E42" s="34">
        <f>SUM(E44:E49)</f>
        <v>80036361.070000008</v>
      </c>
      <c r="F42" s="34">
        <f>SUM(F44:F49)</f>
        <v>34164920.43</v>
      </c>
    </row>
    <row r="43" spans="2:10" ht="15.75" thickBot="1">
      <c r="B43" s="35"/>
      <c r="C43" s="31"/>
      <c r="D43" s="35"/>
      <c r="E43" s="36"/>
      <c r="F43" s="36"/>
      <c r="J43" s="21" t="s">
        <v>29</v>
      </c>
    </row>
    <row r="44" spans="2:10" ht="15.75" thickBot="1">
      <c r="B44" s="35" t="s">
        <v>22</v>
      </c>
      <c r="C44" s="31"/>
      <c r="D44" s="39"/>
      <c r="E44" s="36">
        <v>6484597.04</v>
      </c>
      <c r="F44" s="36">
        <v>5858498.5599999996</v>
      </c>
    </row>
    <row r="45" spans="2:10" ht="15.75" thickBot="1">
      <c r="B45" s="35" t="s">
        <v>90</v>
      </c>
      <c r="C45" s="40"/>
      <c r="D45" s="39"/>
      <c r="E45" s="36">
        <v>64907009.770000003</v>
      </c>
      <c r="F45" s="36">
        <v>20419186.32</v>
      </c>
    </row>
    <row r="46" spans="2:10" ht="15.75" thickBot="1">
      <c r="B46" s="35" t="s">
        <v>23</v>
      </c>
      <c r="C46" s="31"/>
      <c r="D46" s="39"/>
      <c r="E46" s="36">
        <v>4495625.78</v>
      </c>
      <c r="F46" s="36">
        <v>3935229.7</v>
      </c>
    </row>
    <row r="47" spans="2:10" ht="15.75" thickBot="1">
      <c r="B47" s="35" t="s">
        <v>24</v>
      </c>
      <c r="C47" s="31"/>
      <c r="D47" s="39"/>
      <c r="E47" s="36">
        <v>2711030.89</v>
      </c>
      <c r="F47" s="36">
        <f>572472.34+2427291.61</f>
        <v>2999763.9499999997</v>
      </c>
    </row>
    <row r="48" spans="2:10" ht="15.75" thickBot="1">
      <c r="B48" s="35" t="s">
        <v>98</v>
      </c>
      <c r="C48" s="31"/>
      <c r="D48" s="39"/>
      <c r="E48" s="36">
        <v>1364096.4</v>
      </c>
      <c r="F48" s="36">
        <v>901141.37</v>
      </c>
    </row>
    <row r="49" spans="2:10" ht="15.75" thickBot="1">
      <c r="B49" s="35" t="s">
        <v>25</v>
      </c>
      <c r="C49" s="31"/>
      <c r="D49" s="39"/>
      <c r="E49" s="36">
        <v>74001.19</v>
      </c>
      <c r="F49" s="36">
        <v>51100.53</v>
      </c>
    </row>
    <row r="50" spans="2:10" ht="15" thickBot="1">
      <c r="B50" s="33" t="s">
        <v>10</v>
      </c>
      <c r="C50" s="31"/>
      <c r="D50" s="33"/>
      <c r="E50" s="34">
        <f>SUM(E51:E52)</f>
        <v>53501681.119999997</v>
      </c>
      <c r="F50" s="34">
        <f>SUM(F51:F52)</f>
        <v>53649653.82</v>
      </c>
      <c r="I50" s="21" t="s">
        <v>29</v>
      </c>
    </row>
    <row r="51" spans="2:10" ht="15.75" thickBot="1">
      <c r="B51" s="35" t="s">
        <v>26</v>
      </c>
      <c r="C51" s="31"/>
      <c r="D51" s="33"/>
      <c r="E51" s="36">
        <v>2078053.8</v>
      </c>
      <c r="F51" s="36">
        <v>2226026.5</v>
      </c>
    </row>
    <row r="52" spans="2:10" ht="15.75" thickBot="1">
      <c r="B52" s="35" t="s">
        <v>95</v>
      </c>
      <c r="C52" s="31"/>
      <c r="D52" s="33"/>
      <c r="E52" s="36">
        <v>51423627.32</v>
      </c>
      <c r="F52" s="36">
        <v>51423627.32</v>
      </c>
    </row>
    <row r="53" spans="2:10" ht="15" thickBot="1">
      <c r="B53" s="33" t="s">
        <v>27</v>
      </c>
      <c r="C53" s="31"/>
      <c r="D53" s="33"/>
      <c r="E53" s="34">
        <f>SUM(E54:E55)</f>
        <v>67528781.099999994</v>
      </c>
      <c r="F53" s="34">
        <f>SUM(F54:F55)</f>
        <v>40007115.840000004</v>
      </c>
      <c r="J53" s="1" t="s">
        <v>29</v>
      </c>
    </row>
    <row r="54" spans="2:10" ht="15.75" thickBot="1">
      <c r="B54" s="35" t="s">
        <v>28</v>
      </c>
      <c r="C54" s="31"/>
      <c r="D54" s="39"/>
      <c r="E54" s="36">
        <v>13748706.73</v>
      </c>
      <c r="F54" s="36">
        <v>13748706.73</v>
      </c>
      <c r="J54" s="1" t="s">
        <v>29</v>
      </c>
    </row>
    <row r="55" spans="2:10" ht="15.75" thickBot="1">
      <c r="B55" s="35" t="s">
        <v>99</v>
      </c>
      <c r="C55" s="31"/>
      <c r="D55" s="33"/>
      <c r="E55" s="36">
        <v>53780074.369999997</v>
      </c>
      <c r="F55" s="36">
        <v>26258409.109999999</v>
      </c>
    </row>
    <row r="56" spans="2:10" ht="15" thickBot="1">
      <c r="B56" s="38" t="s">
        <v>30</v>
      </c>
      <c r="C56" s="31"/>
      <c r="D56" s="35"/>
      <c r="E56" s="34">
        <f>E42+E50+E53</f>
        <v>201066823.28999999</v>
      </c>
      <c r="F56" s="34">
        <f>F42+F50+F53</f>
        <v>127821690.09</v>
      </c>
    </row>
    <row r="57" spans="2:10">
      <c r="B57" s="21" t="s">
        <v>131</v>
      </c>
      <c r="D57" s="2" t="s">
        <v>112</v>
      </c>
      <c r="E57" s="2"/>
      <c r="F57" s="2"/>
    </row>
    <row r="58" spans="2:10">
      <c r="D58" s="83" t="s">
        <v>113</v>
      </c>
      <c r="E58" s="83"/>
      <c r="F58" s="83"/>
    </row>
    <row r="59" spans="2:10">
      <c r="B59" s="1" t="s">
        <v>110</v>
      </c>
      <c r="E59" s="61" t="s">
        <v>114</v>
      </c>
    </row>
    <row r="60" spans="2:10">
      <c r="B60" s="1" t="s">
        <v>111</v>
      </c>
      <c r="D60" s="5"/>
      <c r="E60" s="17"/>
      <c r="F60" s="17"/>
    </row>
    <row r="61" spans="2:10">
      <c r="B61" s="1" t="s">
        <v>31</v>
      </c>
      <c r="D61" s="5"/>
      <c r="E61" s="17"/>
      <c r="F61" s="17"/>
    </row>
    <row r="63" spans="2:10">
      <c r="J63" s="21" t="s">
        <v>29</v>
      </c>
    </row>
    <row r="64" spans="2:10">
      <c r="I64" s="21" t="s">
        <v>29</v>
      </c>
    </row>
    <row r="65" spans="2:17">
      <c r="K65" s="21" t="s">
        <v>29</v>
      </c>
    </row>
    <row r="66" spans="2:17">
      <c r="B66" s="26"/>
      <c r="E66" s="1"/>
      <c r="F66" s="1"/>
      <c r="K66" s="21" t="s">
        <v>29</v>
      </c>
      <c r="Q66" s="1" t="s">
        <v>29</v>
      </c>
    </row>
    <row r="67" spans="2:17">
      <c r="B67" s="26"/>
    </row>
    <row r="68" spans="2:17">
      <c r="D68" s="27"/>
      <c r="E68" s="22"/>
      <c r="F68" s="22"/>
      <c r="J68" s="21" t="s">
        <v>29</v>
      </c>
    </row>
    <row r="69" spans="2:17">
      <c r="E69" s="22"/>
      <c r="F69" s="22"/>
    </row>
    <row r="70" spans="2:17">
      <c r="B70" s="5"/>
      <c r="C70" s="6"/>
      <c r="D70" s="6"/>
    </row>
    <row r="71" spans="2:17">
      <c r="E71" s="6"/>
      <c r="F71" s="6"/>
    </row>
    <row r="72" spans="2:17">
      <c r="B72" s="6"/>
      <c r="E72" s="7"/>
      <c r="F72" s="7"/>
    </row>
    <row r="73" spans="2:17">
      <c r="E73" s="7"/>
      <c r="F73" s="7"/>
    </row>
    <row r="74" spans="2:17">
      <c r="E74" s="7"/>
      <c r="F74" s="7"/>
    </row>
    <row r="75" spans="2:17">
      <c r="B75" s="19"/>
      <c r="E75" s="7"/>
      <c r="F75" s="7"/>
    </row>
    <row r="76" spans="2:17">
      <c r="E76" s="7"/>
      <c r="F76" s="7"/>
    </row>
    <row r="79" spans="2:17">
      <c r="C79" s="69" t="s">
        <v>115</v>
      </c>
      <c r="E79" s="69"/>
    </row>
    <row r="80" spans="2:17">
      <c r="C80" s="69" t="s">
        <v>123</v>
      </c>
      <c r="D80" s="42"/>
      <c r="E80" s="69"/>
      <c r="F80" s="69"/>
    </row>
    <row r="81" spans="1:11">
      <c r="C81" s="70" t="s">
        <v>116</v>
      </c>
      <c r="D81" s="43"/>
      <c r="E81" s="2"/>
    </row>
    <row r="82" spans="1:11" ht="60.75" thickBot="1">
      <c r="E82" s="92" t="s">
        <v>122</v>
      </c>
      <c r="F82" s="94" t="s">
        <v>124</v>
      </c>
      <c r="G82" s="94" t="s">
        <v>125</v>
      </c>
      <c r="H82" s="94" t="s">
        <v>126</v>
      </c>
    </row>
    <row r="83" spans="1:11" ht="15">
      <c r="E83" s="44"/>
      <c r="F83" s="95"/>
      <c r="G83" s="95"/>
      <c r="H83" s="95"/>
    </row>
    <row r="84" spans="1:11" ht="15" customHeight="1" thickBot="1">
      <c r="B84" s="45" t="s">
        <v>32</v>
      </c>
      <c r="C84" s="43"/>
      <c r="D84" s="45"/>
      <c r="E84" s="46">
        <f>SUM(E85:E86)</f>
        <v>263730307.71000001</v>
      </c>
      <c r="F84" s="96">
        <f>SUM(F85:F86)</f>
        <v>125613427.16</v>
      </c>
      <c r="G84" s="96">
        <f>SUM(G85:G86)</f>
        <v>141711483.31999999</v>
      </c>
      <c r="H84" s="96">
        <f>SUM(H85:H86)</f>
        <v>77237373.74000001</v>
      </c>
    </row>
    <row r="85" spans="1:11" ht="15">
      <c r="B85" s="43" t="s">
        <v>33</v>
      </c>
      <c r="C85" s="43"/>
      <c r="D85" s="43"/>
      <c r="E85" s="47">
        <v>236056302.68000001</v>
      </c>
      <c r="F85" s="97">
        <v>100344185.73999999</v>
      </c>
      <c r="G85" s="97">
        <v>127179237.04000001</v>
      </c>
      <c r="H85" s="97">
        <v>63776433.810000002</v>
      </c>
    </row>
    <row r="86" spans="1:11" ht="15">
      <c r="B86" s="43" t="s">
        <v>34</v>
      </c>
      <c r="C86" s="43"/>
      <c r="D86" s="43"/>
      <c r="E86" s="47">
        <v>27674005.030000001</v>
      </c>
      <c r="F86" s="97">
        <v>25269241.420000002</v>
      </c>
      <c r="G86" s="97">
        <v>14532246.279999999</v>
      </c>
      <c r="H86" s="97">
        <v>13460939.93</v>
      </c>
    </row>
    <row r="87" spans="1:11" ht="15.75" thickBot="1">
      <c r="A87" s="41"/>
      <c r="B87" s="45" t="s">
        <v>35</v>
      </c>
      <c r="C87" s="43"/>
      <c r="D87" s="48"/>
      <c r="E87" s="46">
        <f>SUM(E88:E88)</f>
        <v>-9034330.75</v>
      </c>
      <c r="F87" s="96">
        <f>SUM(F88:F88)</f>
        <v>-6740489.3200000003</v>
      </c>
      <c r="G87" s="96">
        <f>SUM(G88:G88)</f>
        <v>-4990926.5</v>
      </c>
      <c r="H87" s="96">
        <f>SUM(H88:H88)</f>
        <v>-3652733.37</v>
      </c>
      <c r="K87" s="21" t="s">
        <v>29</v>
      </c>
    </row>
    <row r="88" spans="1:11" ht="15">
      <c r="B88" s="43" t="s">
        <v>36</v>
      </c>
      <c r="C88" s="43"/>
      <c r="D88" s="43"/>
      <c r="E88" s="47">
        <v>-9034330.75</v>
      </c>
      <c r="F88" s="97">
        <v>-6740489.3200000003</v>
      </c>
      <c r="G88" s="97">
        <v>-4990926.5</v>
      </c>
      <c r="H88" s="97">
        <v>-3652733.37</v>
      </c>
    </row>
    <row r="89" spans="1:11" ht="15.75" thickBot="1">
      <c r="B89" s="45" t="s">
        <v>37</v>
      </c>
      <c r="C89" s="43"/>
      <c r="D89" s="45"/>
      <c r="E89" s="46">
        <f>E84+E87</f>
        <v>254695976.96000001</v>
      </c>
      <c r="F89" s="96">
        <f>F84+F87</f>
        <v>118872937.84</v>
      </c>
      <c r="G89" s="96">
        <f>G84+G87</f>
        <v>136720556.81999999</v>
      </c>
      <c r="H89" s="96">
        <f>H84+H87</f>
        <v>73584640.370000005</v>
      </c>
    </row>
    <row r="90" spans="1:11" ht="15.75" thickBot="1">
      <c r="B90" s="45" t="s">
        <v>38</v>
      </c>
      <c r="C90" s="43"/>
      <c r="D90" s="45"/>
      <c r="E90" s="46">
        <f>SUM(E91:E94)</f>
        <v>-201337116.13999999</v>
      </c>
      <c r="F90" s="96">
        <f>SUM(F91:F94)</f>
        <v>-78712227.730000004</v>
      </c>
      <c r="G90" s="96">
        <f>SUM(G91:G94)</f>
        <v>-106861277.48</v>
      </c>
      <c r="H90" s="96">
        <f>SUM(H91:H94)</f>
        <v>-47255457.909999996</v>
      </c>
    </row>
    <row r="91" spans="1:11" ht="15">
      <c r="B91" s="43" t="s">
        <v>39</v>
      </c>
      <c r="C91" s="43"/>
      <c r="D91" s="43"/>
      <c r="E91" s="49">
        <v>-3919549.69</v>
      </c>
      <c r="F91" s="97">
        <v>-3458553.58</v>
      </c>
      <c r="G91" s="99">
        <v>-2094453.69</v>
      </c>
      <c r="H91" s="97">
        <v>-1609000.55</v>
      </c>
    </row>
    <row r="92" spans="1:11" ht="15">
      <c r="B92" s="43" t="s">
        <v>40</v>
      </c>
      <c r="C92" s="43"/>
      <c r="D92" s="43"/>
      <c r="E92" s="49">
        <v>-196937164.31999999</v>
      </c>
      <c r="F92" s="97">
        <v>-75316456.390000001</v>
      </c>
      <c r="G92" s="99">
        <v>-104565630.5</v>
      </c>
      <c r="H92" s="97">
        <v>-45657885.579999998</v>
      </c>
    </row>
    <row r="93" spans="1:11" ht="15">
      <c r="B93" s="43" t="s">
        <v>41</v>
      </c>
      <c r="C93" s="43"/>
      <c r="D93" s="43"/>
      <c r="E93" s="49">
        <v>-552214.91</v>
      </c>
      <c r="F93" s="99">
        <v>0</v>
      </c>
      <c r="G93" s="99">
        <v>-252926.42</v>
      </c>
      <c r="H93" s="99">
        <v>0</v>
      </c>
    </row>
    <row r="94" spans="1:11" ht="15">
      <c r="B94" s="43" t="s">
        <v>100</v>
      </c>
      <c r="C94" s="43"/>
      <c r="D94" s="43"/>
      <c r="E94" s="49">
        <v>71812.78</v>
      </c>
      <c r="F94" s="99">
        <v>62782.239999999998</v>
      </c>
      <c r="G94" s="99">
        <v>51733.13</v>
      </c>
      <c r="H94" s="99">
        <v>11428.22</v>
      </c>
    </row>
    <row r="95" spans="1:11" ht="15.75" thickBot="1">
      <c r="B95" s="45" t="s">
        <v>43</v>
      </c>
      <c r="C95" s="43"/>
      <c r="D95" s="45"/>
      <c r="E95" s="46">
        <f>E89+E90</f>
        <v>53358860.820000023</v>
      </c>
      <c r="F95" s="96">
        <f>F89+F90</f>
        <v>40160710.109999999</v>
      </c>
      <c r="G95" s="96">
        <f>G89+G90</f>
        <v>29859279.339999989</v>
      </c>
      <c r="H95" s="96">
        <f>H89+H90</f>
        <v>26329182.460000008</v>
      </c>
    </row>
    <row r="96" spans="1:11" ht="15.75" thickBot="1">
      <c r="B96" s="45" t="s">
        <v>44</v>
      </c>
      <c r="C96" s="43"/>
      <c r="D96" s="45"/>
      <c r="E96" s="46">
        <f>SUM(E97:E99)</f>
        <v>-25827113.629999999</v>
      </c>
      <c r="F96" s="96">
        <f>SUM(F97:F99)</f>
        <v>-24536761.920000002</v>
      </c>
      <c r="G96" s="96">
        <f>SUM(G97:G99)</f>
        <v>-13194277.01</v>
      </c>
      <c r="H96" s="96">
        <f>SUM(H97:H99)</f>
        <v>-13671088.960000001</v>
      </c>
    </row>
    <row r="97" spans="2:10" ht="15">
      <c r="B97" s="43" t="s">
        <v>45</v>
      </c>
      <c r="C97" s="43"/>
      <c r="D97" s="50"/>
      <c r="E97" s="47">
        <v>-25773805.379999999</v>
      </c>
      <c r="F97" s="97">
        <v>-24536761.920000002</v>
      </c>
      <c r="G97" s="99">
        <v>-13194277.01</v>
      </c>
      <c r="H97" s="97">
        <v>-13671088.960000001</v>
      </c>
    </row>
    <row r="98" spans="2:10" ht="15">
      <c r="B98" s="43" t="s">
        <v>46</v>
      </c>
      <c r="C98" s="43"/>
      <c r="D98" s="50"/>
      <c r="E98" s="49">
        <v>-63348.25</v>
      </c>
      <c r="F98" s="99">
        <v>0</v>
      </c>
      <c r="G98" s="99">
        <v>0</v>
      </c>
      <c r="H98" s="99">
        <v>0</v>
      </c>
    </row>
    <row r="99" spans="2:10" ht="15">
      <c r="B99" s="43" t="s">
        <v>47</v>
      </c>
      <c r="C99" s="43"/>
      <c r="D99" s="50"/>
      <c r="E99" s="49">
        <v>10040</v>
      </c>
    </row>
    <row r="100" spans="2:10">
      <c r="J100" s="1" t="s">
        <v>29</v>
      </c>
    </row>
    <row r="101" spans="2:10" ht="15.75" thickBot="1">
      <c r="B101" s="45" t="s">
        <v>48</v>
      </c>
      <c r="C101" s="43"/>
      <c r="D101" s="45"/>
      <c r="E101" s="46">
        <f>E95+E96</f>
        <v>27531747.190000024</v>
      </c>
      <c r="F101" s="96">
        <f>F95+F96</f>
        <v>15623948.189999998</v>
      </c>
      <c r="G101" s="96">
        <f>G95+G96</f>
        <v>16665002.329999989</v>
      </c>
      <c r="H101" s="96">
        <f>H95+H96</f>
        <v>12658093.500000007</v>
      </c>
    </row>
    <row r="102" spans="2:10" ht="15">
      <c r="B102" s="43" t="s">
        <v>49</v>
      </c>
      <c r="C102" s="43"/>
      <c r="D102" s="50"/>
      <c r="E102" s="47">
        <v>-24634.19</v>
      </c>
      <c r="F102" s="97">
        <v>-16292.21</v>
      </c>
      <c r="G102" s="97">
        <v>-24634.19</v>
      </c>
      <c r="H102" s="97">
        <v>-16157.71</v>
      </c>
    </row>
    <row r="103" spans="2:10" ht="15">
      <c r="B103" s="43" t="s">
        <v>50</v>
      </c>
      <c r="C103" s="43"/>
      <c r="D103" s="50"/>
      <c r="E103" s="47">
        <v>2979362.16</v>
      </c>
      <c r="F103" s="97">
        <v>1074871.32</v>
      </c>
      <c r="G103" s="97">
        <v>1752118.92</v>
      </c>
      <c r="H103" s="97">
        <f>-45.14+462031.57+128161.28</f>
        <v>590147.71</v>
      </c>
    </row>
    <row r="104" spans="2:10" ht="15.75" thickBot="1">
      <c r="B104" s="45" t="s">
        <v>51</v>
      </c>
      <c r="C104" s="43"/>
      <c r="D104" s="45"/>
      <c r="E104" s="46">
        <f>E101+E102+E103</f>
        <v>30486475.160000023</v>
      </c>
      <c r="F104" s="96">
        <f>F101+F102+F103</f>
        <v>16682527.299999997</v>
      </c>
      <c r="G104" s="96">
        <f>G101+G102+G103</f>
        <v>18392487.059999987</v>
      </c>
      <c r="H104" s="96">
        <f>H101+H102+H103</f>
        <v>13232083.500000007</v>
      </c>
    </row>
    <row r="105" spans="2:10" ht="15">
      <c r="B105" s="43" t="s">
        <v>52</v>
      </c>
      <c r="C105" s="43"/>
      <c r="D105" s="50"/>
      <c r="E105" s="47">
        <v>2728912.92</v>
      </c>
      <c r="F105" s="99">
        <v>0</v>
      </c>
      <c r="G105" s="99">
        <v>1641825.94</v>
      </c>
      <c r="H105" s="99">
        <v>0</v>
      </c>
    </row>
    <row r="106" spans="2:10">
      <c r="B106" s="43" t="s">
        <v>53</v>
      </c>
      <c r="C106" s="43"/>
      <c r="D106" s="50"/>
      <c r="E106" s="47">
        <v>235896.98</v>
      </c>
    </row>
    <row r="107" spans="2:10">
      <c r="B107" s="43" t="s">
        <v>54</v>
      </c>
      <c r="D107" s="50"/>
      <c r="E107" s="51">
        <v>0</v>
      </c>
    </row>
    <row r="108" spans="2:10" ht="15.75" thickBot="1">
      <c r="B108" s="45" t="s">
        <v>55</v>
      </c>
      <c r="D108" s="48"/>
      <c r="E108" s="46">
        <f>E104-E105-E106-E107</f>
        <v>27521665.260000024</v>
      </c>
      <c r="F108" s="96">
        <f>F104-F105-F109</f>
        <v>16682527.299999997</v>
      </c>
      <c r="G108" s="96">
        <f>G104-G105-G109</f>
        <v>16750661.119999988</v>
      </c>
      <c r="H108" s="96">
        <f>H104-H105-H109</f>
        <v>13232083.500000007</v>
      </c>
    </row>
    <row r="109" spans="2:10" ht="15">
      <c r="B109" s="21" t="s">
        <v>131</v>
      </c>
      <c r="F109" s="99">
        <v>0</v>
      </c>
      <c r="G109" s="99">
        <v>0</v>
      </c>
      <c r="H109" s="99">
        <v>0</v>
      </c>
    </row>
    <row r="110" spans="2:10">
      <c r="F110" s="98"/>
      <c r="G110" s="98"/>
      <c r="H110" s="98"/>
    </row>
    <row r="111" spans="2:10">
      <c r="B111" s="1" t="s">
        <v>110</v>
      </c>
      <c r="D111" s="2" t="s">
        <v>112</v>
      </c>
    </row>
    <row r="112" spans="2:10">
      <c r="B112" s="1" t="s">
        <v>111</v>
      </c>
      <c r="D112" s="2" t="s">
        <v>113</v>
      </c>
      <c r="E112" s="8"/>
    </row>
    <row r="113" spans="1:6">
      <c r="B113" s="1" t="s">
        <v>31</v>
      </c>
      <c r="D113" s="61" t="s">
        <v>114</v>
      </c>
      <c r="E113" s="8"/>
    </row>
    <row r="114" spans="1:6">
      <c r="E114" s="2"/>
    </row>
    <row r="116" spans="1:6">
      <c r="F116" s="8"/>
    </row>
    <row r="117" spans="1:6">
      <c r="F117" s="8"/>
    </row>
    <row r="118" spans="1:6">
      <c r="F118" s="9"/>
    </row>
    <row r="119" spans="1:6" ht="15">
      <c r="B119" s="100" t="s">
        <v>127</v>
      </c>
      <c r="C119" s="100"/>
      <c r="D119" s="100"/>
      <c r="E119" s="100"/>
      <c r="F119" s="100"/>
    </row>
    <row r="120" spans="1:6" ht="15">
      <c r="B120"/>
      <c r="C120"/>
      <c r="D120"/>
      <c r="E120" s="101"/>
      <c r="F120" s="101"/>
    </row>
    <row r="121" spans="1:6" ht="30.75" thickBot="1">
      <c r="A121" s="69"/>
      <c r="B121" s="102" t="s">
        <v>56</v>
      </c>
      <c r="C121"/>
      <c r="D121" s="103"/>
      <c r="E121" s="94" t="s">
        <v>128</v>
      </c>
      <c r="F121" s="94" t="s">
        <v>124</v>
      </c>
    </row>
    <row r="122" spans="1:6" ht="15">
      <c r="A122" s="41"/>
      <c r="B122"/>
      <c r="C122"/>
      <c r="D122"/>
      <c r="E122" s="101"/>
      <c r="F122" s="101"/>
    </row>
    <row r="123" spans="1:6" ht="15">
      <c r="A123" s="2"/>
      <c r="B123" s="104" t="s">
        <v>57</v>
      </c>
      <c r="C123"/>
      <c r="D123"/>
      <c r="E123" s="105">
        <f>SUM(E124:E144)</f>
        <v>15993509.680000005</v>
      </c>
      <c r="F123" s="105">
        <f>SUM(F124:F144)</f>
        <v>1927352.6399999985</v>
      </c>
    </row>
    <row r="124" spans="1:6" ht="15">
      <c r="B124" t="s">
        <v>58</v>
      </c>
      <c r="C124"/>
      <c r="D124"/>
      <c r="E124" s="106">
        <v>27521665.260000002</v>
      </c>
      <c r="F124" s="106">
        <v>16682527.300000001</v>
      </c>
    </row>
    <row r="125" spans="1:6" ht="15" customHeight="1">
      <c r="B125"/>
      <c r="C125"/>
      <c r="D125"/>
      <c r="E125" s="101"/>
      <c r="F125" s="101"/>
    </row>
    <row r="126" spans="1:6" ht="15">
      <c r="B126" s="102" t="s">
        <v>59</v>
      </c>
      <c r="C126"/>
      <c r="D126"/>
      <c r="E126" s="101"/>
      <c r="F126" s="101"/>
    </row>
    <row r="127" spans="1:6" ht="15">
      <c r="B127" t="s">
        <v>60</v>
      </c>
      <c r="C127"/>
      <c r="D127"/>
      <c r="E127" s="101">
        <v>1073721.4099999999</v>
      </c>
      <c r="F127" s="101">
        <v>2338.5</v>
      </c>
    </row>
    <row r="128" spans="1:6" ht="15">
      <c r="B128" t="s">
        <v>129</v>
      </c>
      <c r="C128"/>
      <c r="D128"/>
      <c r="E128" s="101">
        <v>41058.129999999997</v>
      </c>
      <c r="F128" s="101">
        <v>0</v>
      </c>
    </row>
    <row r="129" spans="2:9" ht="15">
      <c r="B129" t="s">
        <v>130</v>
      </c>
      <c r="C129"/>
      <c r="D129"/>
      <c r="E129" s="101">
        <v>0</v>
      </c>
      <c r="F129" s="101">
        <v>2529969.0299999998</v>
      </c>
    </row>
    <row r="130" spans="2:9" ht="15">
      <c r="B130"/>
      <c r="C130"/>
      <c r="D130"/>
      <c r="E130" s="101"/>
      <c r="F130" s="101"/>
    </row>
    <row r="131" spans="2:9" ht="15">
      <c r="B131" s="102" t="s">
        <v>61</v>
      </c>
      <c r="C131"/>
      <c r="D131"/>
      <c r="E131" s="101"/>
      <c r="F131" s="101"/>
    </row>
    <row r="132" spans="2:9" ht="15">
      <c r="B132" s="107" t="s">
        <v>62</v>
      </c>
      <c r="C132"/>
      <c r="D132"/>
      <c r="E132" s="101">
        <v>-4323712.05</v>
      </c>
      <c r="F132" s="101">
        <v>249160.72</v>
      </c>
    </row>
    <row r="133" spans="2:9" ht="15">
      <c r="B133" s="107" t="s">
        <v>63</v>
      </c>
      <c r="C133"/>
      <c r="D133"/>
      <c r="E133" s="101">
        <v>-10231573.779999999</v>
      </c>
      <c r="F133" s="101">
        <v>-4959545.93</v>
      </c>
    </row>
    <row r="134" spans="2:9" ht="15">
      <c r="B134" s="107" t="s">
        <v>64</v>
      </c>
      <c r="C134"/>
      <c r="D134"/>
      <c r="E134" s="101">
        <v>-1469641.8800000001</v>
      </c>
      <c r="F134" s="101">
        <v>-1371499.24</v>
      </c>
    </row>
    <row r="135" spans="2:9" ht="15">
      <c r="B135" s="107" t="s">
        <v>65</v>
      </c>
      <c r="C135"/>
      <c r="D135"/>
      <c r="E135" s="101">
        <v>-10809.830000000002</v>
      </c>
      <c r="F135" s="101">
        <v>7538.85</v>
      </c>
    </row>
    <row r="136" spans="2:9" ht="15" customHeight="1">
      <c r="B136" s="107" t="s">
        <v>66</v>
      </c>
      <c r="C136"/>
      <c r="D136"/>
      <c r="E136" s="101">
        <v>-42330665.519999996</v>
      </c>
      <c r="F136" s="101">
        <v>-3858522.12</v>
      </c>
      <c r="G136" s="41"/>
    </row>
    <row r="137" spans="2:9" ht="15">
      <c r="B137" s="107" t="s">
        <v>92</v>
      </c>
      <c r="C137"/>
      <c r="D137"/>
      <c r="E137" s="101">
        <v>0</v>
      </c>
      <c r="F137" s="101">
        <v>112111.01</v>
      </c>
    </row>
    <row r="138" spans="2:9" ht="15" customHeight="1">
      <c r="B138" s="107" t="s">
        <v>67</v>
      </c>
      <c r="C138"/>
      <c r="D138"/>
      <c r="E138" s="101">
        <v>626098.48000000045</v>
      </c>
      <c r="F138" s="101">
        <v>-8830269.8200000003</v>
      </c>
      <c r="I138" s="21" t="s">
        <v>29</v>
      </c>
    </row>
    <row r="139" spans="2:9" ht="15">
      <c r="B139" s="107" t="s">
        <v>91</v>
      </c>
      <c r="C139"/>
      <c r="D139"/>
      <c r="E139" s="101">
        <v>44487823.450000003</v>
      </c>
      <c r="F139" s="101">
        <v>4620537.13</v>
      </c>
    </row>
    <row r="140" spans="2:9" ht="15">
      <c r="B140" s="107" t="s">
        <v>68</v>
      </c>
      <c r="C140"/>
      <c r="D140"/>
      <c r="E140" s="101">
        <v>560396.08000000007</v>
      </c>
      <c r="F140" s="101">
        <v>-778346.38</v>
      </c>
    </row>
    <row r="141" spans="2:9" ht="15">
      <c r="B141" s="107" t="s">
        <v>69</v>
      </c>
      <c r="C141"/>
      <c r="D141"/>
      <c r="E141" s="101">
        <v>-288733.06000000006</v>
      </c>
      <c r="F141" s="101">
        <v>-621450.69999999995</v>
      </c>
    </row>
    <row r="142" spans="2:9" ht="15">
      <c r="B142" s="107" t="s">
        <v>70</v>
      </c>
      <c r="C142"/>
      <c r="D142"/>
      <c r="E142" s="101">
        <v>462955.02999999991</v>
      </c>
      <c r="F142" s="101">
        <v>-1789747.35</v>
      </c>
    </row>
    <row r="143" spans="2:9" ht="15">
      <c r="B143" s="107" t="s">
        <v>101</v>
      </c>
      <c r="C143"/>
      <c r="D143"/>
      <c r="E143" s="101">
        <v>-147972.69999999995</v>
      </c>
      <c r="F143" s="101"/>
    </row>
    <row r="144" spans="2:9" ht="15">
      <c r="B144" s="107" t="s">
        <v>71</v>
      </c>
      <c r="C144"/>
      <c r="D144"/>
      <c r="E144" s="101">
        <v>22900.660000000003</v>
      </c>
      <c r="F144" s="101">
        <v>-67448.36</v>
      </c>
    </row>
    <row r="145" spans="2:10" ht="15">
      <c r="B145" s="98"/>
      <c r="C145"/>
      <c r="D145"/>
      <c r="E145" s="101"/>
      <c r="F145" s="101"/>
      <c r="H145" s="21" t="s">
        <v>29</v>
      </c>
    </row>
    <row r="146" spans="2:10" ht="15">
      <c r="B146" s="102" t="s">
        <v>72</v>
      </c>
      <c r="C146"/>
      <c r="D146"/>
      <c r="E146" s="101"/>
      <c r="F146" s="101"/>
    </row>
    <row r="147" spans="2:10" ht="15">
      <c r="B147"/>
      <c r="C147"/>
      <c r="D147"/>
      <c r="E147" s="101"/>
      <c r="F147" s="101"/>
    </row>
    <row r="148" spans="2:10" ht="15">
      <c r="B148" s="104" t="s">
        <v>73</v>
      </c>
      <c r="C148"/>
      <c r="D148"/>
      <c r="E148" s="105">
        <f>SUM(E149:E151)</f>
        <v>-431527</v>
      </c>
      <c r="F148" s="105">
        <f>SUM(F149:F151)</f>
        <v>-61034</v>
      </c>
    </row>
    <row r="149" spans="2:10" ht="15">
      <c r="B149" t="s">
        <v>74</v>
      </c>
      <c r="C149"/>
      <c r="D149"/>
      <c r="E149" s="101">
        <f>-415527-16000</f>
        <v>-431527</v>
      </c>
      <c r="F149" s="101">
        <v>-61034</v>
      </c>
    </row>
    <row r="150" spans="2:10" ht="15">
      <c r="B150" t="s">
        <v>75</v>
      </c>
      <c r="C150"/>
      <c r="D150"/>
      <c r="E150" s="101">
        <f>G43</f>
        <v>0</v>
      </c>
      <c r="F150" s="101">
        <f>H43</f>
        <v>0</v>
      </c>
      <c r="J150" s="21" t="s">
        <v>29</v>
      </c>
    </row>
    <row r="151" spans="2:10" ht="15">
      <c r="B151" t="s">
        <v>76</v>
      </c>
      <c r="C151"/>
      <c r="D151"/>
      <c r="E151" s="101">
        <v>0</v>
      </c>
      <c r="F151" s="101">
        <v>0</v>
      </c>
    </row>
    <row r="152" spans="2:10" ht="15">
      <c r="B152"/>
      <c r="C152"/>
      <c r="D152"/>
      <c r="E152" s="101"/>
      <c r="F152" s="101"/>
    </row>
    <row r="153" spans="2:10" ht="15">
      <c r="B153" s="102" t="s">
        <v>77</v>
      </c>
      <c r="C153"/>
      <c r="D153"/>
      <c r="E153" s="101"/>
      <c r="F153" s="101"/>
    </row>
    <row r="154" spans="2:10" ht="15">
      <c r="B154"/>
      <c r="C154"/>
      <c r="D154"/>
      <c r="E154" s="101"/>
      <c r="F154" s="101"/>
    </row>
    <row r="155" spans="2:10" ht="15.75" thickBot="1">
      <c r="B155" s="108" t="s">
        <v>78</v>
      </c>
      <c r="C155"/>
      <c r="D155"/>
      <c r="E155" s="109">
        <v>0</v>
      </c>
      <c r="F155" s="109">
        <v>0</v>
      </c>
    </row>
    <row r="156" spans="2:10" ht="15">
      <c r="B156" s="102"/>
      <c r="C156"/>
      <c r="D156"/>
      <c r="E156" s="110"/>
      <c r="F156" s="110"/>
    </row>
    <row r="157" spans="2:10" ht="15.75" thickBot="1">
      <c r="B157" s="108" t="s">
        <v>79</v>
      </c>
      <c r="C157"/>
      <c r="D157"/>
      <c r="E157" s="109">
        <f>E123+E148+E155</f>
        <v>15561982.680000005</v>
      </c>
      <c r="F157" s="109">
        <f>F123+F148+F155</f>
        <v>1866318.6399999985</v>
      </c>
    </row>
    <row r="158" spans="2:10" ht="15">
      <c r="B158"/>
      <c r="C158"/>
      <c r="D158"/>
      <c r="E158" s="101"/>
      <c r="F158" s="101"/>
    </row>
    <row r="159" spans="2:10" ht="30.75" thickBot="1">
      <c r="B159" s="108" t="s">
        <v>80</v>
      </c>
      <c r="C159"/>
      <c r="D159" s="102"/>
      <c r="E159" s="94" t="s">
        <v>128</v>
      </c>
      <c r="F159" s="94" t="s">
        <v>124</v>
      </c>
    </row>
    <row r="160" spans="2:10" ht="15">
      <c r="B160" t="s">
        <v>81</v>
      </c>
      <c r="C160"/>
      <c r="D160"/>
      <c r="E160" s="101">
        <v>36410405.280000001</v>
      </c>
      <c r="F160" s="101">
        <v>15760373.289999999</v>
      </c>
    </row>
    <row r="161" spans="2:11" ht="15">
      <c r="B161" t="s">
        <v>82</v>
      </c>
      <c r="C161"/>
      <c r="D161"/>
      <c r="E161" s="101">
        <v>51972387.960000001</v>
      </c>
      <c r="F161" s="101">
        <v>17626691.93</v>
      </c>
    </row>
    <row r="162" spans="2:11" ht="15">
      <c r="B162"/>
      <c r="C162"/>
      <c r="D162"/>
      <c r="E162" s="101"/>
      <c r="F162" s="101"/>
    </row>
    <row r="163" spans="2:11" ht="15.75" thickBot="1">
      <c r="B163" s="108" t="s">
        <v>83</v>
      </c>
      <c r="C163" s="116"/>
      <c r="D163" s="116"/>
      <c r="E163" s="117">
        <f>E161-E160</f>
        <v>15561982.68</v>
      </c>
      <c r="F163" s="117">
        <f>F161-F160</f>
        <v>1866318.6400000006</v>
      </c>
    </row>
    <row r="164" spans="2:11" ht="15">
      <c r="B164" s="111"/>
      <c r="C164" s="112"/>
      <c r="D164" s="112"/>
      <c r="E164" s="55"/>
      <c r="F164" s="55"/>
    </row>
    <row r="165" spans="2:11" ht="15">
      <c r="B165" s="21" t="s">
        <v>131</v>
      </c>
      <c r="F165" s="55"/>
    </row>
    <row r="166" spans="2:11" ht="15">
      <c r="F166" s="55"/>
    </row>
    <row r="167" spans="2:11" ht="15">
      <c r="B167" s="1" t="s">
        <v>110</v>
      </c>
      <c r="D167" s="2" t="s">
        <v>112</v>
      </c>
      <c r="F167" s="55"/>
    </row>
    <row r="168" spans="2:11" ht="15">
      <c r="B168" s="1" t="s">
        <v>111</v>
      </c>
      <c r="D168" s="2" t="s">
        <v>113</v>
      </c>
      <c r="E168" s="8"/>
      <c r="F168" s="55"/>
    </row>
    <row r="169" spans="2:11" ht="15">
      <c r="B169" s="1" t="s">
        <v>31</v>
      </c>
      <c r="D169" s="61" t="s">
        <v>114</v>
      </c>
      <c r="E169" s="8"/>
      <c r="F169" s="55"/>
    </row>
    <row r="170" spans="2:11" ht="15">
      <c r="B170" s="111"/>
      <c r="C170" s="112"/>
      <c r="D170" s="112"/>
      <c r="E170" s="55"/>
      <c r="F170" s="55"/>
    </row>
    <row r="171" spans="2:11" ht="15">
      <c r="B171" s="112"/>
      <c r="C171" s="112"/>
      <c r="D171" s="112"/>
      <c r="E171" s="55"/>
      <c r="F171" s="55"/>
    </row>
    <row r="172" spans="2:11" ht="15">
      <c r="B172" s="111"/>
      <c r="C172" s="112"/>
      <c r="D172" s="112"/>
      <c r="E172" s="55"/>
      <c r="F172" s="55"/>
      <c r="J172" s="1" t="s">
        <v>29</v>
      </c>
    </row>
    <row r="173" spans="2:11" ht="15">
      <c r="B173" s="113"/>
      <c r="C173" s="114"/>
      <c r="D173" s="114"/>
      <c r="E173" s="110"/>
      <c r="F173" s="110"/>
      <c r="I173" s="21" t="s">
        <v>29</v>
      </c>
    </row>
    <row r="174" spans="2:11" ht="15">
      <c r="B174" s="114"/>
      <c r="C174" s="114"/>
      <c r="D174" s="114"/>
      <c r="E174" s="110"/>
      <c r="F174" s="110"/>
    </row>
    <row r="175" spans="2:11" ht="15">
      <c r="B175" s="113"/>
      <c r="C175" s="114"/>
      <c r="D175" s="113"/>
      <c r="E175" s="115"/>
      <c r="F175" s="115"/>
      <c r="K175" s="1" t="s">
        <v>29</v>
      </c>
    </row>
    <row r="176" spans="2:11" ht="15">
      <c r="B176" s="114"/>
      <c r="C176" s="114"/>
      <c r="D176" s="114"/>
      <c r="E176" s="110"/>
      <c r="F176" s="110"/>
    </row>
    <row r="177" spans="1:11" ht="15">
      <c r="B177" s="114"/>
      <c r="C177" s="114"/>
      <c r="D177" s="114"/>
      <c r="E177" s="110"/>
      <c r="F177" s="110"/>
    </row>
    <row r="178" spans="1:11">
      <c r="B178" s="80" t="s">
        <v>117</v>
      </c>
      <c r="C178" s="80"/>
      <c r="D178" s="80"/>
      <c r="E178" s="80"/>
      <c r="F178" s="80"/>
      <c r="G178" s="80"/>
    </row>
    <row r="179" spans="1:11">
      <c r="C179" s="69" t="s">
        <v>115</v>
      </c>
      <c r="E179" s="69"/>
      <c r="F179" s="69"/>
      <c r="J179" s="21" t="s">
        <v>29</v>
      </c>
    </row>
    <row r="180" spans="1:11" ht="15">
      <c r="C180" s="68" t="s">
        <v>118</v>
      </c>
      <c r="E180" s="68"/>
      <c r="F180" s="68"/>
      <c r="G180" s="52"/>
    </row>
    <row r="181" spans="1:11">
      <c r="A181" s="62"/>
    </row>
    <row r="182" spans="1:11">
      <c r="H182" s="21" t="s">
        <v>29</v>
      </c>
      <c r="K182" s="21" t="s">
        <v>29</v>
      </c>
    </row>
    <row r="183" spans="1:11" ht="30.75" thickBot="1">
      <c r="B183" s="98"/>
      <c r="C183" s="98"/>
      <c r="D183" s="98"/>
      <c r="E183" s="94" t="s">
        <v>128</v>
      </c>
      <c r="F183" s="94" t="s">
        <v>124</v>
      </c>
      <c r="G183" s="94" t="s">
        <v>125</v>
      </c>
      <c r="H183" s="94" t="s">
        <v>126</v>
      </c>
    </row>
    <row r="184" spans="1:11" ht="15">
      <c r="B184" s="98"/>
      <c r="C184" s="98"/>
      <c r="D184" s="98"/>
      <c r="E184" s="98"/>
      <c r="F184" s="98"/>
      <c r="G184" s="101"/>
      <c r="H184"/>
    </row>
    <row r="185" spans="1:11" ht="15.75" thickBot="1">
      <c r="B185" s="118" t="s">
        <v>102</v>
      </c>
      <c r="C185" s="98"/>
      <c r="D185" s="119"/>
      <c r="E185" s="96">
        <v>27521665.260000002</v>
      </c>
      <c r="F185" s="96">
        <v>16682527.300000001</v>
      </c>
      <c r="G185" s="96">
        <v>16687312.869999999</v>
      </c>
      <c r="H185" s="96">
        <v>13232083.5</v>
      </c>
    </row>
    <row r="186" spans="1:11" ht="15">
      <c r="A186" s="53"/>
      <c r="B186" s="107" t="s">
        <v>84</v>
      </c>
      <c r="C186" s="98"/>
      <c r="D186" s="98"/>
      <c r="E186" s="101">
        <v>0</v>
      </c>
      <c r="F186" s="101">
        <v>0</v>
      </c>
      <c r="G186" s="101">
        <v>0</v>
      </c>
      <c r="H186" s="101">
        <v>0</v>
      </c>
    </row>
    <row r="187" spans="1:11" ht="15.75" thickBot="1">
      <c r="A187" s="41"/>
      <c r="B187" s="118" t="s">
        <v>85</v>
      </c>
      <c r="C187" s="98"/>
      <c r="D187" s="120"/>
      <c r="E187" s="96">
        <v>27521665.260000024</v>
      </c>
      <c r="F187" s="96">
        <v>23493609.460000001</v>
      </c>
      <c r="G187" s="96">
        <v>16687312.869999988</v>
      </c>
      <c r="H187" s="96">
        <v>13232083.500000007</v>
      </c>
      <c r="I187" s="21" t="s">
        <v>29</v>
      </c>
    </row>
    <row r="188" spans="1:11">
      <c r="D188" s="6"/>
      <c r="E188" s="6"/>
      <c r="F188" s="6"/>
    </row>
    <row r="189" spans="1:11">
      <c r="D189" s="6"/>
      <c r="E189" s="7"/>
      <c r="F189" s="7"/>
    </row>
    <row r="190" spans="1:11">
      <c r="E190" s="7"/>
      <c r="F190" s="7"/>
    </row>
    <row r="191" spans="1:11">
      <c r="E191" s="7"/>
      <c r="F191" s="7"/>
    </row>
    <row r="192" spans="1:11">
      <c r="E192" s="7"/>
      <c r="F192" s="7"/>
    </row>
    <row r="193" spans="2:11">
      <c r="B193" s="6"/>
      <c r="I193" s="1" t="s">
        <v>29</v>
      </c>
    </row>
    <row r="196" spans="2:11">
      <c r="B196" s="69"/>
      <c r="C196" s="69" t="s">
        <v>119</v>
      </c>
      <c r="D196" s="69"/>
      <c r="E196" s="69"/>
      <c r="F196" s="69"/>
    </row>
    <row r="197" spans="2:11" ht="15">
      <c r="C197" s="43"/>
      <c r="D197" s="23"/>
      <c r="E197" s="31"/>
      <c r="F197" s="52"/>
    </row>
    <row r="198" spans="2:11" ht="15" customHeight="1">
      <c r="B198" s="81" t="s">
        <v>86</v>
      </c>
      <c r="C198" s="81"/>
      <c r="D198" s="71" t="s">
        <v>28</v>
      </c>
      <c r="E198" s="121" t="s">
        <v>87</v>
      </c>
      <c r="F198" s="121" t="s">
        <v>103</v>
      </c>
      <c r="G198" s="76" t="s">
        <v>88</v>
      </c>
      <c r="J198" s="21" t="s">
        <v>29</v>
      </c>
    </row>
    <row r="199" spans="2:11" ht="25.5" customHeight="1">
      <c r="B199" s="81"/>
      <c r="C199" s="81"/>
      <c r="D199" s="72"/>
      <c r="E199" s="122"/>
      <c r="F199" s="122"/>
      <c r="G199" s="77"/>
      <c r="K199" s="1" t="s">
        <v>29</v>
      </c>
    </row>
    <row r="200" spans="2:11" ht="15" customHeight="1">
      <c r="B200" s="81" t="s">
        <v>93</v>
      </c>
      <c r="C200" s="81"/>
      <c r="D200" s="73">
        <v>50000</v>
      </c>
      <c r="E200" s="59">
        <v>13933537.35</v>
      </c>
      <c r="F200" s="59"/>
      <c r="G200" s="75">
        <f>SUM(D200:F200)</f>
        <v>13983537.35</v>
      </c>
    </row>
    <row r="201" spans="2:11" ht="15" customHeight="1">
      <c r="B201" s="82" t="s">
        <v>89</v>
      </c>
      <c r="C201" s="82"/>
      <c r="D201" s="74"/>
      <c r="E201" s="60"/>
      <c r="F201" s="59">
        <v>16682527.300000001</v>
      </c>
      <c r="G201" s="75">
        <f t="shared" ref="G201:G211" si="0">SUM(D201:F201)</f>
        <v>16682527.300000001</v>
      </c>
    </row>
    <row r="202" spans="2:11" ht="15">
      <c r="B202" s="82" t="s">
        <v>104</v>
      </c>
      <c r="C202" s="82"/>
      <c r="D202" s="74"/>
      <c r="E202" s="60">
        <v>16682527.300000001</v>
      </c>
      <c r="F202" s="60">
        <v>-16682527.300000001</v>
      </c>
      <c r="G202" s="75">
        <f t="shared" si="0"/>
        <v>0</v>
      </c>
      <c r="J202" s="1" t="s">
        <v>29</v>
      </c>
    </row>
    <row r="203" spans="2:11" ht="15">
      <c r="B203" s="82" t="s">
        <v>105</v>
      </c>
      <c r="C203" s="82"/>
      <c r="D203" s="74"/>
      <c r="E203" s="60">
        <v>2529969.0299999998</v>
      </c>
      <c r="F203" s="59"/>
      <c r="G203" s="75">
        <f t="shared" si="0"/>
        <v>2529969.0299999998</v>
      </c>
    </row>
    <row r="204" spans="2:11">
      <c r="B204" s="81" t="s">
        <v>106</v>
      </c>
      <c r="C204" s="81"/>
      <c r="D204" s="73">
        <f>SUM(D200:D203)</f>
        <v>50000</v>
      </c>
      <c r="E204" s="59">
        <f>SUM(E200:E203)</f>
        <v>33146033.68</v>
      </c>
      <c r="F204" s="59">
        <f>SUM(F200:F203)</f>
        <v>0</v>
      </c>
      <c r="G204" s="75">
        <f t="shared" si="0"/>
        <v>33196033.68</v>
      </c>
      <c r="I204" s="21" t="s">
        <v>29</v>
      </c>
    </row>
    <row r="205" spans="2:11" ht="15">
      <c r="B205" s="82" t="s">
        <v>89</v>
      </c>
      <c r="C205" s="82"/>
      <c r="D205" s="73" t="s">
        <v>42</v>
      </c>
      <c r="E205" s="59" t="s">
        <v>42</v>
      </c>
      <c r="F205" s="60">
        <v>6811082.1600000001</v>
      </c>
      <c r="G205" s="75">
        <f t="shared" si="0"/>
        <v>6811082.1600000001</v>
      </c>
      <c r="H205" s="21" t="s">
        <v>29</v>
      </c>
    </row>
    <row r="206" spans="2:11" ht="15">
      <c r="B206" s="82" t="s">
        <v>104</v>
      </c>
      <c r="C206" s="82"/>
      <c r="D206" s="73" t="s">
        <v>42</v>
      </c>
      <c r="E206" s="60">
        <v>6811082.1600000001</v>
      </c>
      <c r="F206" s="60">
        <v>-6811082.1600000001</v>
      </c>
      <c r="G206" s="75">
        <f t="shared" si="0"/>
        <v>0</v>
      </c>
      <c r="I206" s="1" t="s">
        <v>29</v>
      </c>
      <c r="K206" s="1" t="s">
        <v>29</v>
      </c>
    </row>
    <row r="207" spans="2:11" ht="15">
      <c r="B207" s="82" t="s">
        <v>107</v>
      </c>
      <c r="C207" s="82"/>
      <c r="D207" s="74">
        <v>13698706.73</v>
      </c>
      <c r="E207" s="60">
        <v>-13698706.73</v>
      </c>
      <c r="F207" s="60">
        <v>0</v>
      </c>
      <c r="G207" s="75">
        <f t="shared" si="0"/>
        <v>0</v>
      </c>
    </row>
    <row r="208" spans="2:11">
      <c r="B208" s="81" t="s">
        <v>108</v>
      </c>
      <c r="C208" s="81"/>
      <c r="D208" s="73">
        <f>SUM(D204:D207)</f>
        <v>13748706.73</v>
      </c>
      <c r="E208" s="59">
        <f>SUM(E204:E207)</f>
        <v>26258409.110000003</v>
      </c>
      <c r="F208" s="59">
        <f>SUM(F204:F207)</f>
        <v>0</v>
      </c>
      <c r="G208" s="75">
        <f t="shared" si="0"/>
        <v>40007115.840000004</v>
      </c>
    </row>
    <row r="209" spans="2:10" ht="15">
      <c r="B209" s="82" t="s">
        <v>89</v>
      </c>
      <c r="C209" s="82"/>
      <c r="D209" s="74"/>
      <c r="E209" s="60"/>
      <c r="F209" s="60">
        <v>27521665.260000002</v>
      </c>
      <c r="G209" s="75">
        <f t="shared" si="0"/>
        <v>27521665.260000002</v>
      </c>
    </row>
    <row r="210" spans="2:10" ht="14.25" customHeight="1">
      <c r="B210" s="82" t="s">
        <v>104</v>
      </c>
      <c r="C210" s="82"/>
      <c r="D210" s="74"/>
      <c r="E210" s="60">
        <v>27521665.260000002</v>
      </c>
      <c r="F210" s="60">
        <v>-27521665.260000002</v>
      </c>
      <c r="G210" s="75">
        <f t="shared" si="0"/>
        <v>0</v>
      </c>
    </row>
    <row r="211" spans="2:10" ht="24.75" customHeight="1">
      <c r="B211" s="81" t="s">
        <v>109</v>
      </c>
      <c r="C211" s="81"/>
      <c r="D211" s="73">
        <f>SUM(D208:D210)</f>
        <v>13748706.73</v>
      </c>
      <c r="E211" s="59">
        <f>SUM(E208:E210)</f>
        <v>53780074.370000005</v>
      </c>
      <c r="F211" s="59">
        <f>SUM(F208:F210)</f>
        <v>0</v>
      </c>
      <c r="G211" s="79">
        <f t="shared" si="0"/>
        <v>67528781.100000009</v>
      </c>
    </row>
    <row r="212" spans="2:10">
      <c r="B212" s="21" t="s">
        <v>131</v>
      </c>
      <c r="D212" s="1"/>
      <c r="E212" s="8"/>
    </row>
    <row r="213" spans="2:10">
      <c r="D213" s="1"/>
    </row>
    <row r="214" spans="2:10">
      <c r="B214" s="1" t="s">
        <v>110</v>
      </c>
      <c r="D214" s="1"/>
      <c r="E214" s="2" t="s">
        <v>112</v>
      </c>
    </row>
    <row r="215" spans="2:10">
      <c r="B215" s="1" t="s">
        <v>111</v>
      </c>
      <c r="D215" s="1"/>
      <c r="E215" s="2" t="s">
        <v>113</v>
      </c>
      <c r="F215" s="8"/>
      <c r="J215" s="11"/>
    </row>
    <row r="216" spans="2:10">
      <c r="B216" s="1" t="s">
        <v>31</v>
      </c>
      <c r="D216" s="41"/>
      <c r="E216" s="61" t="s">
        <v>114</v>
      </c>
      <c r="F216" s="86"/>
      <c r="J216" s="11"/>
    </row>
    <row r="217" spans="2:10">
      <c r="D217" s="41"/>
      <c r="E217" s="2"/>
      <c r="F217" s="86"/>
      <c r="J217" s="12"/>
    </row>
    <row r="218" spans="2:10">
      <c r="J218" s="78" t="s">
        <v>29</v>
      </c>
    </row>
    <row r="219" spans="2:10">
      <c r="H219" s="21" t="s">
        <v>29</v>
      </c>
      <c r="J219" s="11"/>
    </row>
    <row r="220" spans="2:10">
      <c r="J220" s="11"/>
    </row>
    <row r="221" spans="2:10">
      <c r="J221" s="11"/>
    </row>
    <row r="222" spans="2:10">
      <c r="J222" s="11"/>
    </row>
    <row r="223" spans="2:10">
      <c r="J223" s="11"/>
    </row>
    <row r="224" spans="2:10">
      <c r="J224" s="12"/>
    </row>
    <row r="225" spans="2:10">
      <c r="J225" s="12"/>
    </row>
    <row r="226" spans="2:10">
      <c r="J226" s="11"/>
    </row>
    <row r="227" spans="2:10">
      <c r="J227" s="11"/>
    </row>
    <row r="228" spans="2:10">
      <c r="J228" s="12"/>
    </row>
    <row r="229" spans="2:10">
      <c r="J229" s="11"/>
    </row>
    <row r="230" spans="2:10">
      <c r="J230" s="11"/>
    </row>
    <row r="231" spans="2:10">
      <c r="F231" s="85"/>
      <c r="J231" s="12"/>
    </row>
    <row r="232" spans="2:10">
      <c r="F232" s="85"/>
      <c r="J232" s="12"/>
    </row>
    <row r="233" spans="2:10">
      <c r="C233" s="66"/>
      <c r="D233" s="41"/>
      <c r="E233" s="63"/>
      <c r="F233" s="63"/>
      <c r="J233" s="12"/>
    </row>
    <row r="234" spans="2:10">
      <c r="C234" s="67"/>
      <c r="D234" s="41"/>
      <c r="E234" s="64"/>
      <c r="F234" s="15"/>
      <c r="J234" s="12"/>
    </row>
    <row r="235" spans="2:10">
      <c r="C235" s="67"/>
      <c r="D235" s="66"/>
      <c r="E235" s="15"/>
      <c r="F235" s="15"/>
      <c r="J235" s="12"/>
    </row>
    <row r="236" spans="2:10">
      <c r="B236" s="25"/>
      <c r="E236" s="7"/>
      <c r="F236" s="7"/>
      <c r="J236" s="12"/>
    </row>
    <row r="237" spans="2:10">
      <c r="B237" s="25"/>
      <c r="E237" s="7"/>
      <c r="F237" s="7"/>
      <c r="J237" s="12"/>
    </row>
    <row r="238" spans="2:10">
      <c r="E238" s="7"/>
      <c r="F238" s="7"/>
      <c r="J238" s="11"/>
    </row>
    <row r="239" spans="2:10">
      <c r="B239" s="6"/>
      <c r="E239" s="5"/>
      <c r="J239" s="12"/>
    </row>
    <row r="240" spans="2:10">
      <c r="E240" s="1"/>
      <c r="J240" s="11"/>
    </row>
    <row r="241" spans="1:11">
      <c r="D241" s="13"/>
      <c r="E241" s="14"/>
    </row>
    <row r="242" spans="1:11">
      <c r="B242" s="19"/>
      <c r="E242" s="11"/>
    </row>
    <row r="243" spans="1:11">
      <c r="E243" s="9"/>
    </row>
    <row r="244" spans="1:11">
      <c r="C244" s="23"/>
      <c r="E244" s="23"/>
      <c r="F244" s="23"/>
      <c r="G244" s="23"/>
    </row>
    <row r="245" spans="1:11" ht="15">
      <c r="G245" s="52"/>
    </row>
    <row r="246" spans="1:11" ht="15">
      <c r="G246" s="55"/>
      <c r="K246" s="21" t="s">
        <v>29</v>
      </c>
    </row>
    <row r="247" spans="1:11" ht="15" customHeight="1">
      <c r="G247" s="56"/>
    </row>
    <row r="248" spans="1:11" ht="27.75" customHeight="1">
      <c r="G248" s="56"/>
    </row>
    <row r="249" spans="1:11">
      <c r="G249" s="57"/>
    </row>
    <row r="250" spans="1:11" ht="15">
      <c r="G250" s="58"/>
      <c r="J250" s="21" t="s">
        <v>29</v>
      </c>
    </row>
    <row r="251" spans="1:11" ht="15">
      <c r="A251" s="53"/>
      <c r="G251" s="58"/>
    </row>
    <row r="252" spans="1:11" ht="15">
      <c r="A252" s="53"/>
      <c r="G252" s="58"/>
    </row>
    <row r="253" spans="1:11">
      <c r="G253" s="57"/>
      <c r="H253" s="21" t="s">
        <v>29</v>
      </c>
    </row>
    <row r="254" spans="1:11" ht="15">
      <c r="G254" s="58"/>
    </row>
    <row r="255" spans="1:11" ht="15">
      <c r="G255" s="58"/>
    </row>
    <row r="256" spans="1:11" ht="15">
      <c r="G256" s="58"/>
      <c r="K256" s="21" t="s">
        <v>29</v>
      </c>
    </row>
    <row r="257" spans="1:17">
      <c r="G257" s="57"/>
    </row>
    <row r="258" spans="1:17" ht="15">
      <c r="G258" s="58"/>
    </row>
    <row r="259" spans="1:17" ht="15">
      <c r="G259" s="58"/>
    </row>
    <row r="260" spans="1:17">
      <c r="G260" s="57"/>
    </row>
    <row r="261" spans="1:17" ht="15">
      <c r="H261"/>
      <c r="I261"/>
      <c r="J261"/>
      <c r="K261"/>
      <c r="L261"/>
      <c r="M261"/>
      <c r="N261"/>
      <c r="O261"/>
      <c r="P261"/>
      <c r="Q261"/>
    </row>
    <row r="262" spans="1:17" ht="15">
      <c r="H262"/>
      <c r="I262"/>
      <c r="J262"/>
      <c r="K262"/>
      <c r="L262"/>
      <c r="M262"/>
      <c r="N262"/>
      <c r="O262"/>
      <c r="P262"/>
      <c r="Q262"/>
    </row>
    <row r="263" spans="1:17" ht="15">
      <c r="H263"/>
      <c r="I263"/>
      <c r="J263"/>
      <c r="K263"/>
      <c r="L263"/>
      <c r="M263"/>
      <c r="N263"/>
      <c r="O263"/>
      <c r="P263"/>
      <c r="Q263"/>
    </row>
    <row r="264" spans="1:17" ht="15">
      <c r="G264" s="4"/>
      <c r="H264"/>
      <c r="I264"/>
      <c r="J264"/>
      <c r="K264"/>
      <c r="L264"/>
      <c r="M264"/>
      <c r="N264"/>
      <c r="O264"/>
      <c r="P264"/>
      <c r="Q264"/>
    </row>
    <row r="265" spans="1:17" ht="15">
      <c r="G265" s="53"/>
      <c r="H265"/>
      <c r="I265"/>
      <c r="J265"/>
      <c r="K265"/>
      <c r="L265"/>
      <c r="M265"/>
      <c r="N265"/>
      <c r="O265"/>
      <c r="P265"/>
      <c r="Q265"/>
    </row>
    <row r="266" spans="1:17" ht="15">
      <c r="G266" s="53"/>
      <c r="H266"/>
      <c r="I266"/>
      <c r="J266"/>
      <c r="K266"/>
      <c r="L266"/>
      <c r="M266"/>
      <c r="N266"/>
      <c r="O266"/>
      <c r="P266"/>
      <c r="Q266"/>
    </row>
    <row r="268" spans="1:17" ht="15" customHeight="1">
      <c r="G268" s="84"/>
    </row>
    <row r="269" spans="1:17" ht="15" customHeight="1">
      <c r="G269" s="85"/>
    </row>
    <row r="270" spans="1:17" ht="15" customHeight="1">
      <c r="G270" s="63"/>
    </row>
    <row r="271" spans="1:17" ht="15" customHeight="1">
      <c r="G271" s="15"/>
    </row>
    <row r="272" spans="1:17" ht="15" customHeight="1">
      <c r="A272"/>
      <c r="G272" s="15"/>
      <c r="O272" s="1" t="s">
        <v>29</v>
      </c>
    </row>
    <row r="273" spans="1:10" ht="15" customHeight="1">
      <c r="A273"/>
      <c r="C273" s="67"/>
      <c r="D273" s="67"/>
      <c r="E273" s="15"/>
      <c r="F273" s="64"/>
      <c r="G273" s="15"/>
    </row>
    <row r="274" spans="1:10" ht="15" customHeight="1">
      <c r="A274"/>
      <c r="B274" s="86"/>
      <c r="C274" s="63"/>
      <c r="D274" s="67"/>
      <c r="E274" s="63"/>
      <c r="F274" s="65"/>
      <c r="G274" s="63"/>
    </row>
    <row r="275" spans="1:10" ht="15" customHeight="1">
      <c r="A275"/>
      <c r="B275" s="86"/>
      <c r="C275" s="67"/>
      <c r="D275" s="67"/>
      <c r="E275" s="64"/>
      <c r="F275" s="15"/>
      <c r="G275" s="15"/>
    </row>
    <row r="276" spans="1:10" ht="15" customHeight="1">
      <c r="A276"/>
      <c r="B276" s="62"/>
      <c r="C276" s="13"/>
      <c r="D276" s="63"/>
      <c r="E276" s="15"/>
      <c r="F276" s="15"/>
      <c r="G276" s="15"/>
    </row>
    <row r="277" spans="1:10" ht="15">
      <c r="A277"/>
      <c r="C277" s="2"/>
      <c r="D277" s="67"/>
      <c r="E277" s="15"/>
      <c r="F277" s="64"/>
      <c r="G277" s="15"/>
    </row>
    <row r="278" spans="1:10" ht="15" customHeight="1">
      <c r="A278"/>
      <c r="C278" s="65"/>
      <c r="D278" s="13"/>
      <c r="E278" s="63"/>
      <c r="F278" s="65"/>
      <c r="G278" s="63"/>
    </row>
    <row r="279" spans="1:10" ht="15">
      <c r="A279"/>
      <c r="B279" s="21"/>
    </row>
    <row r="280" spans="1:10" ht="15">
      <c r="A280"/>
      <c r="B280" s="62"/>
      <c r="D280" s="65"/>
    </row>
    <row r="281" spans="1:10">
      <c r="C281" s="6"/>
    </row>
    <row r="282" spans="1:10">
      <c r="D282" s="6"/>
      <c r="E282" s="6"/>
      <c r="F282" s="6"/>
      <c r="J282" s="16"/>
    </row>
    <row r="283" spans="1:10">
      <c r="B283" s="21"/>
      <c r="D283" s="6"/>
      <c r="E283" s="7"/>
      <c r="F283" s="7"/>
      <c r="J283" s="13"/>
    </row>
    <row r="284" spans="1:10">
      <c r="B284" s="62"/>
      <c r="E284" s="7"/>
      <c r="F284" s="7"/>
      <c r="J284" s="13"/>
    </row>
    <row r="285" spans="1:10" ht="15">
      <c r="E285" s="7"/>
      <c r="F285" s="7"/>
      <c r="G285"/>
      <c r="J285" s="24" t="s">
        <v>29</v>
      </c>
    </row>
    <row r="286" spans="1:10" ht="15">
      <c r="E286" s="7"/>
      <c r="F286" s="7"/>
      <c r="G286"/>
      <c r="J286" s="13"/>
    </row>
    <row r="287" spans="1:10" ht="15">
      <c r="B287" s="6"/>
      <c r="C287"/>
      <c r="E287"/>
      <c r="F287"/>
      <c r="G287"/>
      <c r="J287" s="13"/>
    </row>
    <row r="288" spans="1:10" ht="15">
      <c r="C288"/>
      <c r="E288"/>
      <c r="F288"/>
      <c r="G288"/>
      <c r="J288" s="13"/>
    </row>
    <row r="289" spans="2:11" ht="15">
      <c r="C289"/>
      <c r="D289" s="54"/>
      <c r="E289"/>
      <c r="F289"/>
      <c r="G289"/>
      <c r="J289" s="13"/>
    </row>
    <row r="290" spans="2:11" ht="15">
      <c r="B290" s="19"/>
      <c r="C290"/>
      <c r="D290" s="54"/>
      <c r="E290"/>
      <c r="F290"/>
      <c r="G290"/>
      <c r="J290" s="13"/>
    </row>
    <row r="291" spans="2:11" ht="15">
      <c r="C291"/>
      <c r="D291" s="54"/>
      <c r="E291"/>
      <c r="F291"/>
      <c r="G291"/>
      <c r="J291" s="13"/>
    </row>
    <row r="292" spans="2:11" ht="15">
      <c r="C292"/>
      <c r="D292" s="54"/>
      <c r="E292"/>
      <c r="F292"/>
      <c r="G292"/>
      <c r="J292" s="13"/>
    </row>
    <row r="293" spans="2:11" ht="15">
      <c r="C293"/>
      <c r="D293" s="54"/>
      <c r="E293"/>
      <c r="F293"/>
      <c r="G293"/>
      <c r="J293" s="13"/>
    </row>
    <row r="294" spans="2:11" ht="15">
      <c r="B294" s="19"/>
      <c r="C294"/>
      <c r="D294" s="54"/>
      <c r="E294"/>
      <c r="F294"/>
      <c r="J294" s="13"/>
    </row>
    <row r="295" spans="2:11" ht="15">
      <c r="D295" s="54"/>
      <c r="E295"/>
      <c r="F295"/>
      <c r="J295" s="13" t="s">
        <v>29</v>
      </c>
    </row>
    <row r="296" spans="2:11" ht="15">
      <c r="B296"/>
      <c r="J296" s="13"/>
      <c r="K296" s="2"/>
    </row>
    <row r="297" spans="2:11" ht="15">
      <c r="B297"/>
      <c r="J297" s="13"/>
      <c r="K297" s="2"/>
    </row>
    <row r="298" spans="2:11" ht="15">
      <c r="B298"/>
      <c r="J298" s="13"/>
      <c r="K298" s="2"/>
    </row>
    <row r="299" spans="2:11" ht="15">
      <c r="B299"/>
      <c r="J299" s="13"/>
      <c r="K299" s="2"/>
    </row>
    <row r="300" spans="2:11" ht="15">
      <c r="B300"/>
      <c r="J300" s="13"/>
      <c r="K300" s="2"/>
    </row>
    <row r="301" spans="2:11" ht="15">
      <c r="B301"/>
      <c r="J301" s="13"/>
      <c r="K301" s="2"/>
    </row>
    <row r="302" spans="2:11" ht="15">
      <c r="B302"/>
      <c r="J302" s="13"/>
      <c r="K302" s="2"/>
    </row>
    <row r="303" spans="2:11" ht="15">
      <c r="B303"/>
      <c r="J303" s="13"/>
      <c r="K303" s="2"/>
    </row>
    <row r="304" spans="2:11">
      <c r="E304" s="17"/>
      <c r="J304" s="18"/>
      <c r="K304" s="10"/>
    </row>
    <row r="305" spans="5:5">
      <c r="E305" s="17"/>
    </row>
    <row r="306" spans="5:5">
      <c r="E306" s="17"/>
    </row>
    <row r="307" spans="5:5">
      <c r="E307" s="17"/>
    </row>
    <row r="308" spans="5:5">
      <c r="E308" s="17"/>
    </row>
  </sheetData>
  <mergeCells count="28">
    <mergeCell ref="G268:G269"/>
    <mergeCell ref="B274:B275"/>
    <mergeCell ref="F216:F217"/>
    <mergeCell ref="F231:F232"/>
    <mergeCell ref="B9:F9"/>
    <mergeCell ref="B10:B11"/>
    <mergeCell ref="E10:E11"/>
    <mergeCell ref="F10:F11"/>
    <mergeCell ref="B119:F119"/>
    <mergeCell ref="B178:G178"/>
    <mergeCell ref="B198:C199"/>
    <mergeCell ref="B200:C200"/>
    <mergeCell ref="B201:C201"/>
    <mergeCell ref="B202:C202"/>
    <mergeCell ref="B210:C210"/>
    <mergeCell ref="B211:C211"/>
    <mergeCell ref="D58:F58"/>
    <mergeCell ref="B203:C203"/>
    <mergeCell ref="B204:C204"/>
    <mergeCell ref="B205:C205"/>
    <mergeCell ref="E198:E199"/>
    <mergeCell ref="F198:F199"/>
    <mergeCell ref="B206:C206"/>
    <mergeCell ref="B207:C207"/>
    <mergeCell ref="B208:C208"/>
    <mergeCell ref="B209:C209"/>
    <mergeCell ref="B6:F6"/>
    <mergeCell ref="B5:F5"/>
  </mergeCells>
  <pageMargins left="0.7" right="0.7" top="0.75" bottom="0.75" header="0.511811023622047" footer="0.511811023622047"/>
  <pageSetup paperSize="9" scale="37" orientation="portrait" horizontalDpi="300" verticalDpi="300"/>
  <rowBreaks count="3" manualBreakCount="3">
    <brk id="191" max="16383" man="1"/>
    <brk id="238" max="16383" man="1"/>
    <brk id="25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2º Trim.2025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2026-05-16T21:43:42Z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8444E75E2A7C4BDA9A003C06C67F4A16_13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